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theme/themeOverride1.xml" ContentType="application/vnd.openxmlformats-officedocument.themeOverrid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zucman/Dropbox/EUTaxObservatory/00-euto/03. Research/24_Global_report/figures/online/"/>
    </mc:Choice>
  </mc:AlternateContent>
  <xr:revisionPtr revIDLastSave="0" documentId="13_ncr:1_{59FFE43F-616C-9044-966D-C571FA899838}" xr6:coauthVersionLast="47" xr6:coauthVersionMax="47" xr10:uidLastSave="{00000000-0000-0000-0000-000000000000}"/>
  <bookViews>
    <workbookView xWindow="3420" yWindow="500" windowWidth="25380" windowHeight="16140" xr2:uid="{B274E249-DA9F-1546-8DB8-614D44FA8DB3}"/>
  </bookViews>
  <sheets>
    <sheet name="Fig3.1" sheetId="1" r:id="rId1"/>
    <sheet name="Fig3.2" sheetId="9" r:id="rId2"/>
    <sheet name="DataFig3.2" sheetId="2" r:id="rId3"/>
    <sheet name="Table3.1" sheetId="3" r:id="rId4"/>
    <sheet name="Table3.2" sheetId="4" r:id="rId5"/>
    <sheet name="AppendixTables" sheetId="7" r:id="rId6"/>
    <sheet name="Tab A1" sheetId="5" r:id="rId7"/>
    <sheet name="Tab A3" sheetId="6" r:id="rId8"/>
    <sheet name="Tab A2" sheetId="8" r:id="rId9"/>
  </sheets>
  <definedNames>
    <definedName name="_Hlk145063415" localSheetId="4">Table3.2!$B$3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5" i="2" l="1"/>
  <c r="L25" i="2" s="1"/>
  <c r="M25" i="2" s="1"/>
  <c r="N25" i="2" s="1"/>
  <c r="O25" i="2" s="1"/>
  <c r="P25" i="2" s="1"/>
  <c r="Q25" i="2" s="1"/>
  <c r="R25" i="2" s="1"/>
  <c r="S25" i="2" s="1"/>
  <c r="T25" i="2" s="1"/>
  <c r="U25" i="2" s="1"/>
  <c r="K5" i="2" l="1"/>
  <c r="L5" i="2"/>
  <c r="M5" i="2"/>
  <c r="N5" i="2"/>
  <c r="O5" i="2"/>
  <c r="P5" i="2"/>
  <c r="Q5" i="2"/>
  <c r="R5" i="2"/>
  <c r="S5" i="2"/>
  <c r="T5" i="2"/>
  <c r="V5" i="2"/>
  <c r="W5" i="2"/>
  <c r="X5" i="2"/>
  <c r="Y5" i="2"/>
  <c r="Z5" i="2"/>
  <c r="AA5" i="2"/>
  <c r="AB5" i="2"/>
  <c r="AC5" i="2"/>
  <c r="AD5" i="2"/>
  <c r="AE5" i="2"/>
  <c r="AG5" i="2"/>
  <c r="AH5" i="2"/>
  <c r="AI5" i="2"/>
  <c r="AJ5" i="2"/>
  <c r="AK5" i="2"/>
  <c r="AL5" i="2"/>
  <c r="AM5" i="2"/>
  <c r="AN5" i="2"/>
  <c r="AO5" i="2"/>
  <c r="AP5" i="2"/>
  <c r="D6" i="2"/>
  <c r="D10" i="2" s="1"/>
  <c r="H10" i="2" s="1"/>
  <c r="E6" i="2"/>
  <c r="E9" i="2" s="1"/>
  <c r="I9" i="2" s="1"/>
  <c r="F6" i="2"/>
  <c r="F9" i="2" s="1"/>
  <c r="J9" i="2" s="1"/>
  <c r="F10" i="2"/>
  <c r="J10" i="2" s="1"/>
  <c r="F11" i="2"/>
  <c r="J11" i="2" s="1"/>
  <c r="E14" i="2"/>
  <c r="F14" i="2" s="1"/>
  <c r="K14" i="2" s="1"/>
  <c r="L14" i="2" s="1"/>
  <c r="D16" i="2"/>
  <c r="K19" i="2" s="1"/>
  <c r="K16" i="2"/>
  <c r="L16" i="2"/>
  <c r="M16" i="2"/>
  <c r="N16" i="2"/>
  <c r="O16" i="2"/>
  <c r="P16" i="2"/>
  <c r="Q16" i="2"/>
  <c r="R16" i="2"/>
  <c r="S16" i="2"/>
  <c r="T16" i="2"/>
  <c r="K22" i="2"/>
  <c r="L22" i="2"/>
  <c r="M22" i="2"/>
  <c r="N22" i="2"/>
  <c r="O22" i="2"/>
  <c r="P22" i="2"/>
  <c r="Q22" i="2"/>
  <c r="R22" i="2"/>
  <c r="S22" i="2"/>
  <c r="T22" i="2"/>
  <c r="L17" i="2" l="1"/>
  <c r="L47" i="2"/>
  <c r="N47" i="2"/>
  <c r="M47" i="2"/>
  <c r="E11" i="2"/>
  <c r="I11" i="2" s="1"/>
  <c r="D9" i="2"/>
  <c r="H9" i="2" s="1"/>
  <c r="K17" i="2"/>
  <c r="V9" i="2"/>
  <c r="L19" i="2"/>
  <c r="M19" i="2" s="1"/>
  <c r="N19" i="2" s="1"/>
  <c r="O19" i="2" s="1"/>
  <c r="P19" i="2" s="1"/>
  <c r="Q19" i="2" s="1"/>
  <c r="R19" i="2" s="1"/>
  <c r="S19" i="2" s="1"/>
  <c r="T19" i="2" s="1"/>
  <c r="U19" i="2" s="1"/>
  <c r="D11" i="2"/>
  <c r="H11" i="2" s="1"/>
  <c r="M14" i="2"/>
  <c r="E10" i="2"/>
  <c r="I10" i="2" s="1"/>
  <c r="V11" i="2" l="1"/>
  <c r="AG11" i="2"/>
  <c r="AG9" i="2"/>
  <c r="K10" i="2"/>
  <c r="V10" i="2"/>
  <c r="X10" i="2"/>
  <c r="M17" i="2"/>
  <c r="N14" i="2"/>
  <c r="AG10" i="2"/>
  <c r="K23" i="2"/>
  <c r="V6" i="2" s="1"/>
  <c r="K9" i="2"/>
  <c r="K11" i="2"/>
  <c r="W10" i="2"/>
  <c r="M11" i="2" l="1"/>
  <c r="L11" i="2"/>
  <c r="O14" i="2"/>
  <c r="N17" i="2"/>
  <c r="L23" i="2"/>
  <c r="W9" i="2"/>
  <c r="L9" i="2"/>
  <c r="AH9" i="2"/>
  <c r="AH10" i="2"/>
  <c r="L10" i="2"/>
  <c r="AH11" i="2"/>
  <c r="W11" i="2"/>
  <c r="AG6" i="2"/>
  <c r="K6" i="2"/>
  <c r="X11" i="2"/>
  <c r="M23" i="2"/>
  <c r="M10" i="2"/>
  <c r="AI9" i="2"/>
  <c r="M9" i="2"/>
  <c r="AI10" i="2"/>
  <c r="X9" i="2"/>
  <c r="AI11" i="2"/>
  <c r="AI6" i="2" l="1"/>
  <c r="M6" i="2"/>
  <c r="X6" i="2"/>
  <c r="L6" i="2"/>
  <c r="AH6" i="2"/>
  <c r="W6" i="2"/>
  <c r="O17" i="2"/>
  <c r="P14" i="2"/>
  <c r="Y11" i="2"/>
  <c r="AJ10" i="2"/>
  <c r="N23" i="2"/>
  <c r="AJ11" i="2"/>
  <c r="N10" i="2"/>
  <c r="N9" i="2"/>
  <c r="Y9" i="2"/>
  <c r="AJ9" i="2"/>
  <c r="N11" i="2"/>
  <c r="Y10" i="2"/>
  <c r="N6" i="2" l="1"/>
  <c r="AJ6" i="2"/>
  <c r="Y6" i="2"/>
  <c r="P17" i="2"/>
  <c r="Q14" i="2"/>
  <c r="Z11" i="2"/>
  <c r="AK11" i="2"/>
  <c r="AK10" i="2"/>
  <c r="O23" i="2"/>
  <c r="AK9" i="2"/>
  <c r="O10" i="2"/>
  <c r="Z9" i="2"/>
  <c r="O9" i="2"/>
  <c r="Z10" i="2"/>
  <c r="O11" i="2"/>
  <c r="O6" i="2" l="1"/>
  <c r="AK6" i="2"/>
  <c r="Z6" i="2"/>
  <c r="AL11" i="2"/>
  <c r="AA11" i="2"/>
  <c r="AL10" i="2"/>
  <c r="P23" i="2"/>
  <c r="P9" i="2"/>
  <c r="P10" i="2"/>
  <c r="AA9" i="2"/>
  <c r="AL9" i="2"/>
  <c r="P11" i="2"/>
  <c r="AA10" i="2"/>
  <c r="Q17" i="2"/>
  <c r="R14" i="2"/>
  <c r="Q23" i="2" l="1"/>
  <c r="AM9" i="2"/>
  <c r="AM11" i="2"/>
  <c r="Q10" i="2"/>
  <c r="AB9" i="2"/>
  <c r="AB11" i="2"/>
  <c r="Q9" i="2"/>
  <c r="AM10" i="2"/>
  <c r="AB10" i="2"/>
  <c r="Q11" i="2"/>
  <c r="R17" i="2"/>
  <c r="S14" i="2"/>
  <c r="AL6" i="2"/>
  <c r="P6" i="2"/>
  <c r="AA6" i="2"/>
  <c r="S17" i="2" l="1"/>
  <c r="T14" i="2"/>
  <c r="AN11" i="2"/>
  <c r="AC11" i="2"/>
  <c r="R23" i="2"/>
  <c r="AN10" i="2"/>
  <c r="R10" i="2"/>
  <c r="R9" i="2"/>
  <c r="AC9" i="2"/>
  <c r="AN9" i="2"/>
  <c r="AC10" i="2"/>
  <c r="R11" i="2"/>
  <c r="AM6" i="2"/>
  <c r="Q6" i="2"/>
  <c r="AB6" i="2"/>
  <c r="R6" i="2" l="1"/>
  <c r="AN6" i="2"/>
  <c r="AC6" i="2"/>
  <c r="AO11" i="2"/>
  <c r="S23" i="2"/>
  <c r="AD11" i="2"/>
  <c r="AD9" i="2"/>
  <c r="AO9" i="2"/>
  <c r="AO10" i="2"/>
  <c r="S10" i="2"/>
  <c r="S9" i="2"/>
  <c r="S11" i="2"/>
  <c r="AD10" i="2"/>
  <c r="U14" i="2"/>
  <c r="T17" i="2"/>
  <c r="AP11" i="2" l="1"/>
  <c r="AE11" i="2"/>
  <c r="AP10" i="2"/>
  <c r="N48" i="2" s="1"/>
  <c r="T23" i="2"/>
  <c r="AP9" i="2"/>
  <c r="T10" i="2"/>
  <c r="L48" i="2" s="1"/>
  <c r="AE9" i="2"/>
  <c r="T9" i="2"/>
  <c r="T11" i="2"/>
  <c r="AE10" i="2"/>
  <c r="M48" i="2" s="1"/>
  <c r="AQ11" i="2"/>
  <c r="AQ10" i="2"/>
  <c r="AF11" i="2"/>
  <c r="AF9" i="2"/>
  <c r="U10" i="2"/>
  <c r="U9" i="2"/>
  <c r="AQ9" i="2"/>
  <c r="U11" i="2"/>
  <c r="AF10" i="2"/>
  <c r="S6" i="2"/>
  <c r="AO6" i="2"/>
  <c r="AD6" i="2"/>
  <c r="AP6" i="2" l="1"/>
  <c r="N49" i="2" s="1"/>
  <c r="T6" i="2"/>
  <c r="L49" i="2" s="1"/>
  <c r="AE6" i="2"/>
  <c r="M49" i="2" s="1"/>
</calcChain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64">
    <s v="ThisWorkbookDataModel"/>
    <s v="[Annex_A_TTR_data].[Indicator].&amp;[ID10]"/>
    <s v="[Measures].[Sum of Value]"/>
    <s v="[geo - TTR].[protocol order].&amp;[3.E1]"/>
    <s v="[geo - TTR].[description].&amp;[Norway]"/>
    <s v="[Annex_A_TTR_data].[TIME].&amp;[2021]"/>
    <s v="[geo - TTR].[protocol order].&amp;[2.9E1]"/>
    <s v="[geo - TTR].[description].&amp;[Iceland]"/>
    <s v="[geo - TTR].[protocol order].&amp;[2.7E1]"/>
    <s v="[geo - TTR].[description].&amp;[Sweden]"/>
    <s v="[geo - TTR].[protocol order].&amp;[2.6E1]"/>
    <s v="[geo - TTR].[description].&amp;[Finland]"/>
    <s v="[geo - TTR].[protocol order].&amp;[2.5E1]"/>
    <s v="[geo - TTR].[description].&amp;[Slovakia]"/>
    <s v="[geo - TTR].[protocol order].&amp;[2.4E1]"/>
    <s v="[geo - TTR].[description].&amp;[Slovenia]"/>
    <s v="[geo - TTR].[protocol order].&amp;[2.3E1]"/>
    <s v="[geo - TTR].[description].&amp;[Romania]"/>
    <s v="[geo - TTR].[protocol order].&amp;[2.2E1]"/>
    <s v="[geo - TTR].[description].&amp;[Portugal]"/>
    <s v="[geo - TTR].[protocol order].&amp;[2.1E1]"/>
    <s v="[geo - TTR].[description].&amp;[Poland]"/>
    <s v="[geo - TTR].[protocol order].&amp;[2.E1]"/>
    <s v="[geo - TTR].[description].&amp;[Austria]"/>
    <s v="[geo - TTR].[protocol order].&amp;[1.9E1]"/>
    <s v="[geo - TTR].[description].&amp;[Netherlands]"/>
    <s v="[geo - TTR].[protocol order].&amp;[1.8E1]"/>
    <s v="[geo - TTR].[description].&amp;[Malta]"/>
    <s v="[geo - TTR].[protocol order].&amp;[1.7E1]"/>
    <s v="[geo - TTR].[description].&amp;[Hungary]"/>
    <s v="[geo - TTR].[protocol order].&amp;[1.6E1]"/>
    <s v="[geo - TTR].[description].&amp;[Luxembourg]"/>
    <s v="[geo - TTR].[protocol order].&amp;[1.5E1]"/>
    <s v="[geo - TTR].[description].&amp;[Lithuania]"/>
    <s v="[geo - TTR].[protocol order].&amp;[1.4E1]"/>
    <s v="[geo - TTR].[description].&amp;[Latvia]"/>
    <s v="[geo - TTR].[protocol order].&amp;[1.3E1]"/>
    <s v="[geo - TTR].[description].&amp;[Cyprus]"/>
    <s v="[geo - TTR].[protocol order].&amp;[1.2E1]"/>
    <s v="[geo - TTR].[description].&amp;[Italy]"/>
    <s v="[geo - TTR].[protocol order].&amp;[1.1E1]"/>
    <s v="[geo - TTR].[description].&amp;[Croatia]"/>
    <s v="[geo - TTR].[protocol order].&amp;[1.E1]"/>
    <s v="[geo - TTR].[description].&amp;[France]"/>
    <s v="[geo - TTR].[protocol order].&amp;[9.]"/>
    <s v="[geo - TTR].[description].&amp;[Spain]"/>
    <s v="[geo - TTR].[protocol order].&amp;[8.]"/>
    <s v="[geo - TTR].[description].&amp;[Greece]"/>
    <s v="[geo - TTR].[protocol order].&amp;[7.]"/>
    <s v="[geo - TTR].[description].&amp;[Ireland]"/>
    <s v="[geo - TTR].[protocol order].&amp;[6.]"/>
    <s v="[geo - TTR].[description].&amp;[Estonia]"/>
    <s v="[geo - TTR].[protocol order].&amp;[5.]"/>
    <s v="[geo - TTR].[description].&amp;[Germany]"/>
    <s v="[geo - TTR].[protocol order].&amp;[4.]"/>
    <s v="[geo - TTR].[description].&amp;[Denmark]"/>
    <s v="[geo - TTR].[protocol order].&amp;[3.]"/>
    <s v="[geo - TTR].[description].&amp;[Czechia]"/>
    <s v="[geo - TTR].[protocol order].&amp;[2.]"/>
    <s v="[geo - TTR].[description].&amp;[Bulgaria]"/>
    <s v="[geo - TTR].[protocol order].&amp;[1.]"/>
    <s v="[geo - TTR].[description].&amp;[Belgium]"/>
    <s v="[geo - TTR].[description].&amp;[EA-19]"/>
    <s v="[geo - TTR].[description].&amp;[EU-27]"/>
  </metadataStrings>
  <mdxMetadata count="61">
    <mdx n="0" f="v">
      <t c="5">
        <n x="1"/>
        <n x="2"/>
        <n x="3"/>
        <n x="4"/>
        <n x="5"/>
      </t>
    </mdx>
    <mdx n="0" f="m">
      <t c="2">
        <n x="3"/>
        <n x="4"/>
      </t>
    </mdx>
    <mdx n="0" f="v">
      <t c="5">
        <n x="1"/>
        <n x="2"/>
        <n x="6"/>
        <n x="7"/>
        <n x="5"/>
      </t>
    </mdx>
    <mdx n="0" f="m">
      <t c="2">
        <n x="6"/>
        <n x="7"/>
      </t>
    </mdx>
    <mdx n="0" f="v">
      <t c="5">
        <n x="1"/>
        <n x="2"/>
        <n x="8"/>
        <n x="9"/>
        <n x="5"/>
      </t>
    </mdx>
    <mdx n="0" f="m">
      <t c="2">
        <n x="8"/>
        <n x="9"/>
      </t>
    </mdx>
    <mdx n="0" f="v">
      <t c="5">
        <n x="1"/>
        <n x="2"/>
        <n x="10"/>
        <n x="11"/>
        <n x="5"/>
      </t>
    </mdx>
    <mdx n="0" f="m">
      <t c="2">
        <n x="10"/>
        <n x="11"/>
      </t>
    </mdx>
    <mdx n="0" f="v">
      <t c="5">
        <n x="1"/>
        <n x="2"/>
        <n x="12"/>
        <n x="13"/>
        <n x="5"/>
      </t>
    </mdx>
    <mdx n="0" f="m">
      <t c="2">
        <n x="12"/>
        <n x="13"/>
      </t>
    </mdx>
    <mdx n="0" f="v">
      <t c="5">
        <n x="1"/>
        <n x="2"/>
        <n x="14"/>
        <n x="15"/>
        <n x="5"/>
      </t>
    </mdx>
    <mdx n="0" f="m">
      <t c="2">
        <n x="14"/>
        <n x="15"/>
      </t>
    </mdx>
    <mdx n="0" f="v">
      <t c="5">
        <n x="1"/>
        <n x="2"/>
        <n x="16"/>
        <n x="17"/>
        <n x="5"/>
      </t>
    </mdx>
    <mdx n="0" f="m">
      <t c="2">
        <n x="16"/>
        <n x="17"/>
      </t>
    </mdx>
    <mdx n="0" f="v">
      <t c="5">
        <n x="1"/>
        <n x="2"/>
        <n x="18"/>
        <n x="19"/>
        <n x="5"/>
      </t>
    </mdx>
    <mdx n="0" f="m">
      <t c="2">
        <n x="18"/>
        <n x="19"/>
      </t>
    </mdx>
    <mdx n="0" f="v">
      <t c="5">
        <n x="1"/>
        <n x="2"/>
        <n x="20"/>
        <n x="21"/>
        <n x="5"/>
      </t>
    </mdx>
    <mdx n="0" f="m">
      <t c="2">
        <n x="20"/>
        <n x="21"/>
      </t>
    </mdx>
    <mdx n="0" f="v">
      <t c="5">
        <n x="1"/>
        <n x="2"/>
        <n x="22"/>
        <n x="23"/>
        <n x="5"/>
      </t>
    </mdx>
    <mdx n="0" f="m">
      <t c="2">
        <n x="22"/>
        <n x="23"/>
      </t>
    </mdx>
    <mdx n="0" f="v">
      <t c="5">
        <n x="1"/>
        <n x="2"/>
        <n x="24"/>
        <n x="25"/>
        <n x="5"/>
      </t>
    </mdx>
    <mdx n="0" f="m">
      <t c="2">
        <n x="24"/>
        <n x="25"/>
      </t>
    </mdx>
    <mdx n="0" f="v">
      <t c="5">
        <n x="1"/>
        <n x="2"/>
        <n x="26"/>
        <n x="27"/>
        <n x="5"/>
      </t>
    </mdx>
    <mdx n="0" f="m">
      <t c="2">
        <n x="26"/>
        <n x="27"/>
      </t>
    </mdx>
    <mdx n="0" f="v">
      <t c="5">
        <n x="1"/>
        <n x="2"/>
        <n x="28"/>
        <n x="29"/>
        <n x="5"/>
      </t>
    </mdx>
    <mdx n="0" f="m">
      <t c="2">
        <n x="28"/>
        <n x="29"/>
      </t>
    </mdx>
    <mdx n="0" f="v">
      <t c="5">
        <n x="1"/>
        <n x="2"/>
        <n x="30"/>
        <n x="31"/>
        <n x="5"/>
      </t>
    </mdx>
    <mdx n="0" f="m">
      <t c="2">
        <n x="30"/>
        <n x="31"/>
      </t>
    </mdx>
    <mdx n="0" f="v">
      <t c="5">
        <n x="1"/>
        <n x="2"/>
        <n x="32"/>
        <n x="33"/>
        <n x="5"/>
      </t>
    </mdx>
    <mdx n="0" f="m">
      <t c="2">
        <n x="32"/>
        <n x="33"/>
      </t>
    </mdx>
    <mdx n="0" f="v">
      <t c="5">
        <n x="1"/>
        <n x="2"/>
        <n x="34"/>
        <n x="35"/>
        <n x="5"/>
      </t>
    </mdx>
    <mdx n="0" f="m">
      <t c="2">
        <n x="34"/>
        <n x="35"/>
      </t>
    </mdx>
    <mdx n="0" f="v">
      <t c="5">
        <n x="1"/>
        <n x="2"/>
        <n x="36"/>
        <n x="37"/>
        <n x="5"/>
      </t>
    </mdx>
    <mdx n="0" f="m">
      <t c="2">
        <n x="36"/>
        <n x="37"/>
      </t>
    </mdx>
    <mdx n="0" f="v">
      <t c="5">
        <n x="1"/>
        <n x="2"/>
        <n x="38"/>
        <n x="39"/>
        <n x="5"/>
      </t>
    </mdx>
    <mdx n="0" f="m">
      <t c="2">
        <n x="38"/>
        <n x="39"/>
      </t>
    </mdx>
    <mdx n="0" f="v">
      <t c="5">
        <n x="1"/>
        <n x="2"/>
        <n x="40"/>
        <n x="41"/>
        <n x="5"/>
      </t>
    </mdx>
    <mdx n="0" f="m">
      <t c="2">
        <n x="40"/>
        <n x="41"/>
      </t>
    </mdx>
    <mdx n="0" f="v">
      <t c="5">
        <n x="1"/>
        <n x="2"/>
        <n x="42"/>
        <n x="43"/>
        <n x="5"/>
      </t>
    </mdx>
    <mdx n="0" f="m">
      <t c="2">
        <n x="42"/>
        <n x="43"/>
      </t>
    </mdx>
    <mdx n="0" f="v">
      <t c="5">
        <n x="1"/>
        <n x="2"/>
        <n x="44"/>
        <n x="45"/>
        <n x="5"/>
      </t>
    </mdx>
    <mdx n="0" f="m">
      <t c="2">
        <n x="44"/>
        <n x="45"/>
      </t>
    </mdx>
    <mdx n="0" f="v">
      <t c="5">
        <n x="1"/>
        <n x="2"/>
        <n x="46"/>
        <n x="47"/>
        <n x="5"/>
      </t>
    </mdx>
    <mdx n="0" f="m">
      <t c="2">
        <n x="46"/>
        <n x="47"/>
      </t>
    </mdx>
    <mdx n="0" f="v">
      <t c="5">
        <n x="1"/>
        <n x="2"/>
        <n x="48"/>
        <n x="49"/>
        <n x="5"/>
      </t>
    </mdx>
    <mdx n="0" f="m">
      <t c="2">
        <n x="48"/>
        <n x="49"/>
      </t>
    </mdx>
    <mdx n="0" f="v">
      <t c="5">
        <n x="1"/>
        <n x="2"/>
        <n x="50"/>
        <n x="51"/>
        <n x="5"/>
      </t>
    </mdx>
    <mdx n="0" f="m">
      <t c="2">
        <n x="50"/>
        <n x="51"/>
      </t>
    </mdx>
    <mdx n="0" f="v">
      <t c="5">
        <n x="1"/>
        <n x="2"/>
        <n x="52"/>
        <n x="53"/>
        <n x="5"/>
      </t>
    </mdx>
    <mdx n="0" f="m">
      <t c="2">
        <n x="52"/>
        <n x="53"/>
      </t>
    </mdx>
    <mdx n="0" f="v">
      <t c="5">
        <n x="1"/>
        <n x="2"/>
        <n x="54"/>
        <n x="55"/>
        <n x="5"/>
      </t>
    </mdx>
    <mdx n="0" f="m">
      <t c="2">
        <n x="54"/>
        <n x="55"/>
      </t>
    </mdx>
    <mdx n="0" f="v">
      <t c="5">
        <n x="1"/>
        <n x="2"/>
        <n x="56"/>
        <n x="57"/>
        <n x="5"/>
      </t>
    </mdx>
    <mdx n="0" f="m">
      <t c="2">
        <n x="56"/>
        <n x="57"/>
      </t>
    </mdx>
    <mdx n="0" f="v">
      <t c="5">
        <n x="1"/>
        <n x="2"/>
        <n x="58"/>
        <n x="59"/>
        <n x="5"/>
      </t>
    </mdx>
    <mdx n="0" f="m">
      <t c="2">
        <n x="58"/>
        <n x="59"/>
      </t>
    </mdx>
    <mdx n="0" f="v">
      <t c="5">
        <n x="1"/>
        <n x="2"/>
        <n x="60"/>
        <n x="61"/>
        <n x="5"/>
      </t>
    </mdx>
    <mdx n="0" f="m">
      <t c="2">
        <n x="60"/>
        <n x="61"/>
      </t>
    </mdx>
    <mdx n="0" f="v">
      <t c="4">
        <n x="1"/>
        <n x="2"/>
        <n x="62"/>
        <n x="5"/>
      </t>
    </mdx>
    <mdx n="0" f="m">
      <t c="1">
        <n x="62"/>
      </t>
    </mdx>
    <mdx n="0" f="m">
      <t c="1">
        <n x="63"/>
      </t>
    </mdx>
  </mdxMetadata>
  <valueMetadata count="61">
    <bk>
      <rc t="1" v="0"/>
    </bk>
    <bk>
      <rc t="1" v="1"/>
    </bk>
    <bk>
      <rc t="1" v="2"/>
    </bk>
    <bk>
      <rc t="1" v="3"/>
    </bk>
    <bk>
      <rc t="1" v="4"/>
    </bk>
    <bk>
      <rc t="1" v="5"/>
    </bk>
    <bk>
      <rc t="1" v="6"/>
    </bk>
    <bk>
      <rc t="1" v="7"/>
    </bk>
    <bk>
      <rc t="1" v="8"/>
    </bk>
    <bk>
      <rc t="1" v="9"/>
    </bk>
    <bk>
      <rc t="1" v="10"/>
    </bk>
    <bk>
      <rc t="1" v="11"/>
    </bk>
    <bk>
      <rc t="1" v="12"/>
    </bk>
    <bk>
      <rc t="1" v="13"/>
    </bk>
    <bk>
      <rc t="1" v="14"/>
    </bk>
    <bk>
      <rc t="1" v="15"/>
    </bk>
    <bk>
      <rc t="1" v="16"/>
    </bk>
    <bk>
      <rc t="1" v="17"/>
    </bk>
    <bk>
      <rc t="1" v="18"/>
    </bk>
    <bk>
      <rc t="1" v="19"/>
    </bk>
    <bk>
      <rc t="1" v="20"/>
    </bk>
    <bk>
      <rc t="1" v="21"/>
    </bk>
    <bk>
      <rc t="1" v="22"/>
    </bk>
    <bk>
      <rc t="1" v="23"/>
    </bk>
    <bk>
      <rc t="1" v="24"/>
    </bk>
    <bk>
      <rc t="1" v="25"/>
    </bk>
    <bk>
      <rc t="1" v="26"/>
    </bk>
    <bk>
      <rc t="1" v="27"/>
    </bk>
    <bk>
      <rc t="1" v="28"/>
    </bk>
    <bk>
      <rc t="1" v="29"/>
    </bk>
    <bk>
      <rc t="1" v="30"/>
    </bk>
    <bk>
      <rc t="1" v="31"/>
    </bk>
    <bk>
      <rc t="1" v="32"/>
    </bk>
    <bk>
      <rc t="1" v="33"/>
    </bk>
    <bk>
      <rc t="1" v="34"/>
    </bk>
    <bk>
      <rc t="1" v="35"/>
    </bk>
    <bk>
      <rc t="1" v="36"/>
    </bk>
    <bk>
      <rc t="1" v="37"/>
    </bk>
    <bk>
      <rc t="1" v="38"/>
    </bk>
    <bk>
      <rc t="1" v="39"/>
    </bk>
    <bk>
      <rc t="1" v="40"/>
    </bk>
    <bk>
      <rc t="1" v="41"/>
    </bk>
    <bk>
      <rc t="1" v="42"/>
    </bk>
    <bk>
      <rc t="1" v="43"/>
    </bk>
    <bk>
      <rc t="1" v="44"/>
    </bk>
    <bk>
      <rc t="1" v="45"/>
    </bk>
    <bk>
      <rc t="1" v="46"/>
    </bk>
    <bk>
      <rc t="1" v="47"/>
    </bk>
    <bk>
      <rc t="1" v="48"/>
    </bk>
    <bk>
      <rc t="1" v="49"/>
    </bk>
    <bk>
      <rc t="1" v="50"/>
    </bk>
    <bk>
      <rc t="1" v="51"/>
    </bk>
    <bk>
      <rc t="1" v="52"/>
    </bk>
    <bk>
      <rc t="1" v="53"/>
    </bk>
    <bk>
      <rc t="1" v="54"/>
    </bk>
    <bk>
      <rc t="1" v="55"/>
    </bk>
    <bk>
      <rc t="1" v="56"/>
    </bk>
    <bk>
      <rc t="1" v="57"/>
    </bk>
    <bk>
      <rc t="1" v="58"/>
    </bk>
    <bk>
      <rc t="1" v="59"/>
    </bk>
    <bk>
      <rc t="1" v="60"/>
    </bk>
  </valueMetadata>
</metadata>
</file>

<file path=xl/sharedStrings.xml><?xml version="1.0" encoding="utf-8"?>
<sst xmlns="http://schemas.openxmlformats.org/spreadsheetml/2006/main" count="415" uniqueCount="319">
  <si>
    <t>US and EU Combined:</t>
  </si>
  <si>
    <t>US Graph:</t>
  </si>
  <si>
    <t>Data extracted December 2022</t>
  </si>
  <si>
    <t>Source: European Commission, DG Taxation and Customs Union, based on Eurostat data</t>
  </si>
  <si>
    <t>*Exchange rate dollar to euro at 0.9</t>
  </si>
  <si>
    <t>Norway</t>
  </si>
  <si>
    <t>Iceland</t>
  </si>
  <si>
    <t>Sweden</t>
  </si>
  <si>
    <t>Finland</t>
  </si>
  <si>
    <t>Slovakia</t>
  </si>
  <si>
    <t>Slovenia</t>
  </si>
  <si>
    <t>Romania</t>
  </si>
  <si>
    <t>Portugal</t>
  </si>
  <si>
    <t>Poland</t>
  </si>
  <si>
    <t>Austria</t>
  </si>
  <si>
    <t>Netherlands</t>
  </si>
  <si>
    <t>Total US+EU in euros</t>
  </si>
  <si>
    <t>Malta</t>
  </si>
  <si>
    <t>US in euros</t>
  </si>
  <si>
    <t>Hungary</t>
  </si>
  <si>
    <t>US ( (from CBO projections in dollars):</t>
  </si>
  <si>
    <t>Luxembourg</t>
  </si>
  <si>
    <t>Lithuania</t>
  </si>
  <si>
    <t>corporate revenue</t>
  </si>
  <si>
    <t>Latvia</t>
  </si>
  <si>
    <t>corporate revenue growth (0.1 a year)</t>
  </si>
  <si>
    <t>Cyprus</t>
  </si>
  <si>
    <t>Total US+EU euros</t>
  </si>
  <si>
    <t>Italy</t>
  </si>
  <si>
    <t>US GDP euros</t>
  </si>
  <si>
    <t>corporate revenue over GDP</t>
  </si>
  <si>
    <t>Croatia</t>
  </si>
  <si>
    <t>US GDP dollars</t>
  </si>
  <si>
    <t>France</t>
  </si>
  <si>
    <t>EU GDP euros</t>
  </si>
  <si>
    <t>EU GDP (1.03 increase nominal)</t>
  </si>
  <si>
    <t>Spain</t>
  </si>
  <si>
    <t>Year</t>
  </si>
  <si>
    <t>Greece</t>
  </si>
  <si>
    <t>Ireland</t>
  </si>
  <si>
    <t>Half-US</t>
  </si>
  <si>
    <t>Estonia</t>
  </si>
  <si>
    <t>US equivalent</t>
  </si>
  <si>
    <t>Germany</t>
  </si>
  <si>
    <t>1.5-US</t>
  </si>
  <si>
    <t>Denmark</t>
  </si>
  <si>
    <t>Scenarios:</t>
  </si>
  <si>
    <t>Czechia</t>
  </si>
  <si>
    <t>Bulgaria</t>
  </si>
  <si>
    <t>US+EU----&gt;</t>
  </si>
  <si>
    <t>Euro*</t>
  </si>
  <si>
    <t>Belgium</t>
  </si>
  <si>
    <t>US----&gt;</t>
  </si>
  <si>
    <t>US dollars</t>
  </si>
  <si>
    <t>EA-19</t>
  </si>
  <si>
    <t>High</t>
  </si>
  <si>
    <t>Medium</t>
  </si>
  <si>
    <t>Low</t>
  </si>
  <si>
    <t>EU-27</t>
  </si>
  <si>
    <t>Annual cost (evenly spread)</t>
  </si>
  <si>
    <t>2022-2031 (million)</t>
  </si>
  <si>
    <t>Revenue 2021
(million EUR)</t>
  </si>
  <si>
    <t xml:space="preserve"> </t>
  </si>
  <si>
    <t>Table 17: Taxes on the income or profits of corporations including holding gains as % of GDP</t>
  </si>
  <si>
    <t>2021 report</t>
  </si>
  <si>
    <t>United Kingdom</t>
  </si>
  <si>
    <t>Portugal NHR including pensioners</t>
  </si>
  <si>
    <t>Italy inbound workers</t>
  </si>
  <si>
    <t>Ireland remittance</t>
  </si>
  <si>
    <t>Other regimes with &lt; 3000 beneficiaries</t>
  </si>
  <si>
    <t>Switzerland*</t>
  </si>
  <si>
    <t>Luxembourg*</t>
  </si>
  <si>
    <t>Regime type</t>
  </si>
  <si>
    <t>Reference year</t>
  </si>
  <si>
    <t xml:space="preserve">Ratio of average tax saving per beneficiary to average income tax by adult </t>
  </si>
  <si>
    <t>Austria - workers</t>
  </si>
  <si>
    <t>Austria - artists</t>
  </si>
  <si>
    <t>Belgium -  foreign executives</t>
  </si>
  <si>
    <t>Denmark - 32.84% rule *</t>
  </si>
  <si>
    <t xml:space="preserve">Finland – 32% rule </t>
  </si>
  <si>
    <t>France - impatriate</t>
  </si>
  <si>
    <t>Greece - high net worth (EUR 500,000)*</t>
  </si>
  <si>
    <t>Ireland -remittance basis*</t>
  </si>
  <si>
    <t>Ireland - special assignee relief programme</t>
  </si>
  <si>
    <t>Italy - inbound workers*</t>
  </si>
  <si>
    <t>Luxembourg – international employees*</t>
  </si>
  <si>
    <t>Netherlands – 30% rule</t>
  </si>
  <si>
    <t>Portugal - non-habitual resident incl. pensions</t>
  </si>
  <si>
    <t>Spain - inpatriates*</t>
  </si>
  <si>
    <t>Sweden – expert tax</t>
  </si>
  <si>
    <t>Switzerland – high net worth (EUR 900,000)*</t>
  </si>
  <si>
    <t>United Kingdom – remittance basis</t>
  </si>
  <si>
    <t>Total</t>
  </si>
  <si>
    <t>1/3</t>
  </si>
  <si>
    <t>Figure 1: Numbers  of beneficiaries over time</t>
  </si>
  <si>
    <t>Regimes</t>
  </si>
  <si>
    <t>Duration</t>
  </si>
  <si>
    <t>Professional activity requirement</t>
  </si>
  <si>
    <t>Size of the tax benefit</t>
  </si>
  <si>
    <t>Scoring (scaled)</t>
  </si>
  <si>
    <t>Greece – high net worth (500,000)</t>
  </si>
  <si>
    <t>Italy – high net worth (500,000)</t>
  </si>
  <si>
    <t>Switzerland – high net worth (900,000)</t>
  </si>
  <si>
    <t>Cyprus – high income</t>
  </si>
  <si>
    <t>Denmark – 32.84% rule</t>
  </si>
  <si>
    <t>Italy – inbound workers</t>
  </si>
  <si>
    <t>Cyprus – pensions</t>
  </si>
  <si>
    <t>Portugal – pensions</t>
  </si>
  <si>
    <t>Luxembourg – international employees</t>
  </si>
  <si>
    <t>Portugal – non-habitual resident</t>
  </si>
  <si>
    <t>France – inpatriate</t>
  </si>
  <si>
    <t>Cyprus – low income (50,000)</t>
  </si>
  <si>
    <t>Spain – inpatriates</t>
  </si>
  <si>
    <t xml:space="preserve">Ireland – special assignee relief programme </t>
  </si>
  <si>
    <t>Italy – pensions</t>
  </si>
  <si>
    <t>Malta – high-income and pensions</t>
  </si>
  <si>
    <t>Belgium – foreign executives</t>
  </si>
  <si>
    <t>Italy – sportsmen</t>
  </si>
  <si>
    <t>Austria – workers</t>
  </si>
  <si>
    <t>Finland – 32% rule</t>
  </si>
  <si>
    <t>Italy – researchers</t>
  </si>
  <si>
    <t>Finland researchers</t>
  </si>
  <si>
    <t>Austria – artists</t>
  </si>
  <si>
    <t>Income condition</t>
  </si>
  <si>
    <t>Regime</t>
  </si>
  <si>
    <t>Source for the number of beneficiaries</t>
  </si>
  <si>
    <t>Official fiscal cost estimate available</t>
  </si>
  <si>
    <t>Link</t>
  </si>
  <si>
    <t>Changes compared to Flamant et al. (2021)</t>
  </si>
  <si>
    <t>Austria workers</t>
  </si>
  <si>
    <t>Provided on request by Statistik Austria</t>
  </si>
  <si>
    <t>yes</t>
  </si>
  <si>
    <t>data update</t>
  </si>
  <si>
    <t>Austria specific</t>
  </si>
  <si>
    <t xml:space="preserve">Belgium foreign workers </t>
  </si>
  <si>
    <t>Provided on request by the Federal Public Service Finance</t>
  </si>
  <si>
    <t>Published by the Skatteminiseriet</t>
  </si>
  <si>
    <t>no, estimated based on an assumed average income of EUR 120,000</t>
  </si>
  <si>
    <t>https://www.skm.dk/skattetal/statistik/provenu-og-skattestruktur/bruttoskatteordningen-for-forskere-og-noeglemedarbejdere-fakta-og-statistik/</t>
  </si>
  <si>
    <t>Published by the Finnish Tax Administration</t>
  </si>
  <si>
    <t>No, estimation given in a newspaper</t>
  </si>
  <si>
    <t xml:space="preserve">http://vero2.stat.fi/PXWeb/pxweb/en/Vero/Vero__Henkiloasiakkaiden_tuloverot__lopulliset__tulot/tulot_101.px/table/tableViewLayout1/ </t>
  </si>
  <si>
    <t>new data source</t>
  </si>
  <si>
    <t>Published in the Law of finances</t>
  </si>
  <si>
    <t>Published by the Greek Ministry of Finance</t>
  </si>
  <si>
    <t>no, estimated based on an assumed average income of EUR 500,000</t>
  </si>
  <si>
    <t>Link to MoF website</t>
  </si>
  <si>
    <t>Provided on request by the Irish Tax Administration</t>
  </si>
  <si>
    <t>no, we use the same average fiscal cost per beneficiary as in the UK</t>
  </si>
  <si>
    <t xml:space="preserve">Same number of beneficiaries as in Flamant et al. (2021) but higher average fiscal cost due to UK update </t>
  </si>
  <si>
    <t>Ireland SARP</t>
  </si>
  <si>
    <t>https://www.revenue.ie/en/corporate/information-about-revenue/research/statistical-reports/special-assignee-relief-programme.aspx</t>
  </si>
  <si>
    <t>Italy impatriate regime</t>
  </si>
  <si>
    <t>Provided on request by the Ministry of Finance - Department of Finance</t>
  </si>
  <si>
    <t>no, estimated based on official average income of beneficiaries</t>
  </si>
  <si>
    <t>Italy HNWI</t>
  </si>
  <si>
    <t>Newspaper</t>
  </si>
  <si>
    <t xml:space="preserve">https://www.linkiesta.it/2021/02/new-york-italia-ricchi-flat-tax-irpef/ </t>
  </si>
  <si>
    <t>Same data as in Flamant et al. (2021) but new methodology</t>
  </si>
  <si>
    <t>Provided on request by the Luxembourg Tax Administration</t>
  </si>
  <si>
    <t>Provided on request by the Dutch Tax Administration</t>
  </si>
  <si>
    <t>same as in Flamant et al. (2021)</t>
  </si>
  <si>
    <t>Provided on request by the Ministry of Finance</t>
  </si>
  <si>
    <t>No, estimated based on 2020 figures and an assumed average income of EUR 120,000</t>
  </si>
  <si>
    <t>Provided on request by the Skatteverket</t>
  </si>
  <si>
    <t>No but figures for tax-exempt income</t>
  </si>
  <si>
    <t>Switzerland</t>
  </si>
  <si>
    <t>Published by the Federal Department of Finance</t>
  </si>
  <si>
    <t>no, estimated based on an assumed average income of EUR 900,000</t>
  </si>
  <si>
    <t>https://www.efd.admin.ch/efd/en/home/taxes/national-taxation/lump-sum-taxation.html</t>
  </si>
  <si>
    <t>Advani, Burgherr &amp; Summers (2022)</t>
  </si>
  <si>
    <t xml:space="preserve">https://warwick.ac.uk/fac/soc/economics/research/workingpapers/2022/twerp_1427_-_advani.pdf </t>
  </si>
  <si>
    <t>Table A1: Data sources and assumptions</t>
  </si>
  <si>
    <t>Country</t>
  </si>
  <si>
    <t>Concession type</t>
  </si>
  <si>
    <t>Target population</t>
  </si>
  <si>
    <t>Requirements</t>
  </si>
  <si>
    <t>5 years</t>
  </si>
  <si>
    <t>Specific jobs (scientists, researchers, artists and athletes)</t>
  </si>
  <si>
    <t>Workers</t>
  </si>
  <si>
    <t>Maximum of 30% lump-sum net-of-tax on top of the gross salary limited to 90,000 EUR</t>
  </si>
  <si>
    <t>5 years – possible extension for 3 years</t>
  </si>
  <si>
    <t>Highly qualified workers</t>
  </si>
  <si>
    <t>Individuals who take up employment in Cyprus with an annual income &gt; EUR 55,000 will be eligible for an exemption from taxation of 50% of their income.</t>
  </si>
  <si>
    <t>17 years</t>
  </si>
  <si>
    <t>Highly paid workers</t>
  </si>
  <si>
    <t>Non-resident for at least 3 of the past 5 years including the last year before employment.</t>
  </si>
  <si>
    <t>Individuals who take up employment in Cyprus will be eligible for an exemption equal to the minimum between 20% of their income and EUR 8,550</t>
  </si>
  <si>
    <t>7 years</t>
  </si>
  <si>
    <r>
      <t xml:space="preserve"> </t>
    </r>
    <r>
      <rPr>
        <sz val="9"/>
        <color theme="1"/>
        <rFont val="Calibri"/>
        <family val="2"/>
        <scheme val="minor"/>
      </rPr>
      <t xml:space="preserve">Before taking employment in Cyprus, the workers were not resident in Cyprus for at least 3 consecutive years and were employed outside Cyprus. </t>
    </r>
  </si>
  <si>
    <t>Overseas pensions are exempt from tax up to EUR 3,420 and taxed at 5% thereafter.</t>
  </si>
  <si>
    <t>10 years</t>
  </si>
  <si>
    <t>Pensioners</t>
  </si>
  <si>
    <t>Exemption on all interest and dividend income.</t>
  </si>
  <si>
    <t>Rich taxpayers</t>
  </si>
  <si>
    <t>Tax resident but ”non-domiciled”.</t>
  </si>
  <si>
    <t>Flat-tax rate of 32.84% on salary, bonuses, company car, free phone and health care insurances.</t>
  </si>
  <si>
    <t>4 years</t>
  </si>
  <si>
    <t>Highly paid and highly qualified workers</t>
  </si>
  <si>
    <t>Exemption from income tax.</t>
  </si>
  <si>
    <t>2 years</t>
  </si>
  <si>
    <t>Specific jobs (researchers)</t>
  </si>
  <si>
    <r>
      <t>Coming from a country that has a bilateral tax-treaty with</t>
    </r>
    <r>
      <rPr>
        <sz val="9"/>
        <color theme="1"/>
        <rFont val="Calibri"/>
        <family val="2"/>
        <scheme val="minor"/>
      </rPr>
      <t xml:space="preserve"> </t>
    </r>
    <r>
      <rPr>
        <sz val="9"/>
        <color rgb="FF000000"/>
        <rFont val="Calibri"/>
        <family val="2"/>
        <scheme val="minor"/>
      </rPr>
      <t>Finland on that matter (Egypt, France, Japan, Morocco or the UK)</t>
    </r>
  </si>
  <si>
    <t>8 years</t>
  </si>
  <si>
    <t>No tax domicile in France in the past five years.</t>
  </si>
  <si>
    <t>15 years</t>
  </si>
  <si>
    <t>7% flat-tax on both foreign pensions and foreign-sourced income.</t>
  </si>
  <si>
    <t>6 years</t>
  </si>
  <si>
    <t>30% rebate on earned income over 75,000 EUR up to 1,000,000 EUR.</t>
  </si>
  <si>
    <t>Remittance basis taxation on foreign-sourced income.</t>
  </si>
  <si>
    <t>Unlimited</t>
  </si>
  <si>
    <t>Non-resident for tax purposes for at least 9 of the past 10 years.</t>
  </si>
  <si>
    <t>70% rebate on taxable income (90% for declining regions).</t>
  </si>
  <si>
    <t>90% rebate on earned income on research and teaching activities.</t>
  </si>
  <si>
    <t>No limit found</t>
  </si>
  <si>
    <t>50% rebate on earned income.</t>
  </si>
  <si>
    <t>Specific jobs (athletes)</t>
  </si>
  <si>
    <t>7% flat-tax on both foreign pensions and foreign-sourced income</t>
  </si>
  <si>
    <t>Benefits such as tax equalisation, moving expenses, recurring expenses: school fees, living allowance (up to 8% of revenue or EUR 1,500), exoneration of 50% of the inpatriation bonus and 30% of the annual gross annual remuneration.</t>
  </si>
  <si>
    <t>Tax on foreign income at a rate of 15%.</t>
  </si>
  <si>
    <t>5 years (returning Maltese nationals), 3 years (all other workers)</t>
  </si>
  <si>
    <t>Highly paid and highly qualified workers or pensioners</t>
  </si>
  <si>
    <t xml:space="preserve">Tax free allowance equal to 30% of earned income up until €216,000 </t>
  </si>
  <si>
    <t>10 years (before 2012), 8 years (before 2019), 5 years today</t>
  </si>
  <si>
    <t>10% flat tax on foreign pension income (or 0% before April 2020),</t>
  </si>
  <si>
    <t>10 years (may be stopped and resumed)</t>
  </si>
  <si>
    <t>Single rate of 24% on worldwide annual revenues below EUR 600,000 (47% above this sum)</t>
  </si>
  <si>
    <t>Expert tax: 25% discount on taxable compensation.</t>
  </si>
  <si>
    <t>Remittance basis taxation on foreign sourced income.</t>
  </si>
  <si>
    <t>15 years de facto</t>
  </si>
  <si>
    <t>Year of enforcement of last significant change</t>
  </si>
  <si>
    <r>
      <t>• Flat rate professional expenses allowance of 20% on an income calculated by taking the gross income and subtracting special payments within the sixth month of the year and tax-free remuneration.</t>
    </r>
    <r>
      <rPr>
        <sz val="9"/>
        <color theme="1"/>
        <rFont val="Calibri"/>
        <family val="2"/>
        <scheme val="minor"/>
      </rPr>
      <t xml:space="preserve"> </t>
    </r>
    <r>
      <rPr>
        <sz val="9"/>
        <color rgb="FF000000"/>
        <rFont val="Calibri"/>
        <family val="2"/>
        <scheme val="minor"/>
      </rPr>
      <t xml:space="preserve"> • Maximum of EUR 10,000; no further proof required.</t>
    </r>
  </si>
  <si>
    <t>Belgium - foreign executives</t>
  </si>
  <si>
    <t>• Be an executive worker of another nationality and have specific skills or be a researcher and hold a temporary job proven by conclusive evidence. • Minimal gross income of 75,000 EUR</t>
  </si>
  <si>
    <t>Cyprus - pensions</t>
  </si>
  <si>
    <t>Cyprus - high-income workers</t>
  </si>
  <si>
    <t>Cyprus - low-income workers</t>
  </si>
  <si>
    <t>Until resident has reached tax residency,  for 17 out of the 20 past years</t>
  </si>
  <si>
    <t>Denmark - 32.84% rule</t>
  </si>
  <si>
    <t>Finland  - 32%-rule</t>
  </si>
  <si>
    <t>Source tax at the 32% rate.</t>
  </si>
  <si>
    <t>Finland - researchers</t>
  </si>
  <si>
    <t>Greece – high net worth</t>
  </si>
  <si>
    <t>Greece - pensions</t>
  </si>
  <si>
    <t>Ireland – special assignee relief programme</t>
  </si>
  <si>
    <t>Ireland – remittance basis</t>
  </si>
  <si>
    <t>Italy - high net worth</t>
  </si>
  <si>
    <t>4 years  (renewable for 5 years at lower rates)</t>
  </si>
  <si>
    <t>Italy - researchers</t>
  </si>
  <si>
    <t>Italy - athletes</t>
  </si>
  <si>
    <t>• Athlete, as defined in the applicable legislation: Law No. 91/1981 • No tax residency for 2 years prior to arrival, must stay for at least 2 years. • Performance of work for at least 183 days in Italy. • Payment of 0.5% of the tax base as a contribution (article 16, clause 5-quinquies of the Legislative Decree No. 147/2015 and Resolution No. 17/E, 10 March 2021).</t>
  </si>
  <si>
    <t>Italy - pensions</t>
  </si>
  <si>
    <t>Luxembourg - international employees</t>
  </si>
  <si>
    <t>Malta - high income and pensions</t>
  </si>
  <si>
    <t>Netherlands 30% rule</t>
  </si>
  <si>
    <t>Portugal - pensions</t>
  </si>
  <si>
    <t>Portugal - non-habitual residents</t>
  </si>
  <si>
    <t>Spain - inpatriates</t>
  </si>
  <si>
    <t>Sweden - expert tax</t>
  </si>
  <si>
    <t>United Kingdom - remittance basis</t>
  </si>
  <si>
    <t>Cyprus - high net worth</t>
  </si>
  <si>
    <r>
      <t>• Continuation of foreign tax burden on foreign income (if at least 15%)</t>
    </r>
    <r>
      <rPr>
        <sz val="9"/>
        <color theme="1"/>
        <rFont val="Calibri"/>
        <family val="2"/>
        <scheme val="minor"/>
      </rPr>
      <t>. • Additional tax allowance of 30% of taxable income from scientific and research activities.</t>
    </r>
  </si>
  <si>
    <t>Scientist/researcher and university professor or researcher working over 50% of the time in Austria and earning over EUR 59,724 per year or artist/athlete of “public interest”.</t>
  </si>
  <si>
    <t>• Employment by a foreign company working for a maximum of 5 years in Austria, working for an Austrian employer. • No tax residence in Austria for the past 10 years. • Stable place of residence abroad.</t>
  </si>
  <si>
    <t>• Danish employer, work in Denmark but no need to live in Denmark. • Monthly salary of over DKK 69,600 (EUR 9,356). • Non-resident for at least the last 10 years.</t>
  </si>
  <si>
    <t>• Non-resident for at least the last 5 years and staying for a maximum of 5 years. • Worker with specific and hard-to-find qualifications in Finland, earning over EUR 5,800 per month.</t>
  </si>
  <si>
    <t>• Exemption of the inpatriation bonus (30% of net income) • 50% exemption of income from movable capital received abroad. • 50% exemption of gains on the disposal of securities held abroad. • Income tax exemption on the portion of income derived from activities performed abroad.</t>
  </si>
  <si>
    <t>• Flat-tax of EUR 100,000 on foreign sourced income. • Additional flat tax of EUR 20,000 per member. • No obligation to declare foreign income (or its sources) in Greece.</t>
  </si>
  <si>
    <t>• Non-resident for the past 7 out of 8 years. • Obligation to invest at least EUR 500,000 in Greece (real estate, securities or shares in legal entities based in Greece within 3 years).</t>
  </si>
  <si>
    <t>• Foreign retiree. • Non-resident for the past 5 out of 6 years. • Transfer of tax residency from a country with which Greece has signed a tax administrative cooperation agreement.</t>
  </si>
  <si>
    <t>• No fiscal residence in Ireland in the past five years. • At least 6 months of work for the same employer outside Ireland, plan to work for at least 1 year in Ireland. • Minimum basic salary of EUR 75,000 per year.</t>
  </si>
  <si>
    <t>• Non-domiciled, Irish tax resident.</t>
  </si>
  <si>
    <t>• Lump-sum tax of EUR 100,000 on foreign sourced income. • Exemption from Italian inheritance tax on foreign assets. • Exemption from wealth taxes IVIE and IVAFE. • Exemption from daunting reporting obligations on income sources (RW form).</t>
  </si>
  <si>
    <t>• No fiscal residence in Italy for the past 2 years, intention to reside there for at least 2 years. • Work activity carried out mainly on Italian territory.</t>
  </si>
  <si>
    <t>• Sufficient qualification level, university degree which must be recognized by Italian administration. • Previous status as a tax resident abroad. • Performance of research or teaching activities abroad for at least 2 consecutive years • Performance of teaching/research activities in Italy in the public or private sector.</t>
  </si>
  <si>
    <t>• Foreign pension recipient. • Relocation to a southern village of less than 20,000 inhabitants. • Non-resident for at least the past 5 years. • Last country of tax residence was a EU member state.</t>
  </si>
  <si>
    <t>• Work primarily in Luxemburg, and not having taken the job of a non-beneficiary worker • Minimum annual remuneration of EUR 100,000. • Non-resident for the past 5 years, no residence within 150 km of the Luxembourgish border.</t>
  </si>
  <si>
    <t>• Non-Maltese citizens: domicile in Malta, specific competences and an income of at least EUR 45,000. • Maltese citizens: have lived in Malta for 20 years but not during the 10 years preceding the application for the scheme, income of at least EUR 75,000 per year. • Pensioner (pensions constitute at least 75% of the income).</t>
  </si>
  <si>
    <t>• Specific expertise scarcely available in Netherlands (at least EUR 54,781 per year) or being a master’s graduate/PhD student younger than 30 years old (at least EUR 29,149) or being a scientific researcher or a medical specialist (no salary requirements). • Recruitment from abroad (except in case of a PhD from a Dutch university and employment in the year following diploma acquisition). • Wage tax withholding agent.</t>
  </si>
  <si>
    <t>• Non-resident for tax purposes for at least the past 5 years. • Living in Portugal for at least 183 days per year or having a substantial residential property.</t>
  </si>
  <si>
    <t>• 20% flat-tax rate on Portuguese-sourced income. • Exemptions of tax on foreign-sourced income. • 0% tax on crypto income. • 0% tax on dividends, interest and real estate income, capital gains from the disposal of real estate, royalties and associated income.</t>
  </si>
  <si>
    <t>• Employment in a job on the list of high-value jobs. • Foreign-income already taxed in the state where income is earned.</t>
  </si>
  <si>
    <t>• Non-resident for at least the last 10 years. • Arrival due to an employment contract with a Spanish employer and work in Spain (for at least 85% of the working time). • Not being a professional athlete (2015).</t>
  </si>
  <si>
    <t>• Non-resident for at least the past 5 years and staying for a maximum of 5 years. • Specific and hard-to-find qualifications in Sweden or earning more than SEK 105,001 per month (EUR 106,314 per year).</t>
  </si>
  <si>
    <t>• Non-resident for 15 out of the past 20 years. • If you have less than GBP 2,000 of remitted income, the remittance basis system applies automatically with no charge. • If you are a long-term resident you have to pay GBP 30,000 a year to benefit from the remittance basis system.</t>
  </si>
  <si>
    <t>Bar Chart Workings</t>
  </si>
  <si>
    <t>US</t>
  </si>
  <si>
    <t>EU</t>
  </si>
  <si>
    <t>US and EU combined</t>
  </si>
  <si>
    <t>Table 3.1: Fiscal cost of preferential tax regimes by country</t>
  </si>
  <si>
    <t>Table 3.2: Ranking of regimes according to their harmfulness</t>
  </si>
  <si>
    <t>EU simple revenue growth</t>
  </si>
  <si>
    <t>EU (annual 3% increase revenue projection):</t>
  </si>
  <si>
    <t>unlimited</t>
  </si>
  <si>
    <t>rich foreign rentiers</t>
  </si>
  <si>
    <t>• non-resident for at least 10 years • no domestic economic activity</t>
  </si>
  <si>
    <t>Expenditure-based taxation taregting foreign income</t>
  </si>
  <si>
    <t>Total number of regimes (depending on data availability)</t>
  </si>
  <si>
    <t>Number of regimes</t>
  </si>
  <si>
    <t>Number of regimes for which beneficiary numbers are available</t>
  </si>
  <si>
    <t>Total number of beneficiaries</t>
  </si>
  <si>
    <t>Number of regimes for which fiscal cost estimate are available</t>
  </si>
  <si>
    <t>Total fiscal cost</t>
  </si>
  <si>
    <t>Table A2: Numbers by regime type</t>
  </si>
  <si>
    <t>Regime frequency</t>
  </si>
  <si>
    <t xml:space="preserve">Figure A1: </t>
  </si>
  <si>
    <t>Number of regimes for which average fiscal cost is available</t>
  </si>
  <si>
    <t>Foreign source income</t>
  </si>
  <si>
    <t>Pensions</t>
  </si>
  <si>
    <t>Average benefit per beneficiary in €</t>
  </si>
  <si>
    <t>Total fiscal cost in € million</t>
  </si>
  <si>
    <t>Income earned domestically</t>
  </si>
  <si>
    <t>Type 1 - Foreign source income</t>
  </si>
  <si>
    <t>Type 2 - Income earned domestically</t>
  </si>
  <si>
    <t>Type 3 - pensions</t>
  </si>
  <si>
    <t>This report</t>
  </si>
  <si>
    <t>Fiscal cost (€ million)</t>
  </si>
  <si>
    <t>Benefit per beneficiary (€)</t>
  </si>
  <si>
    <t>Italy - high net worth (EUR 500,000)*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</si>
</sst>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\ ###\ ##0"/>
    <numFmt numFmtId="165" formatCode="0.0"/>
  </numFmts>
  <fonts count="21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</font>
    <font>
      <sz val="9"/>
      <color theme="1"/>
      <name val="Calibri"/>
      <family val="2"/>
    </font>
    <font>
      <b/>
      <sz val="11"/>
      <color theme="1"/>
      <name val="Calibri"/>
      <family val="2"/>
    </font>
    <font>
      <b/>
      <sz val="11"/>
      <color rgb="FF000000"/>
      <name val="Calibri"/>
      <family val="2"/>
    </font>
    <font>
      <sz val="12"/>
      <color rgb="FF000000"/>
      <name val="Calibri"/>
      <family val="2"/>
    </font>
    <font>
      <sz val="12"/>
      <name val="Arial"/>
      <family val="2"/>
    </font>
    <font>
      <sz val="11"/>
      <name val="Arial"/>
      <family val="2"/>
    </font>
    <font>
      <b/>
      <sz val="12"/>
      <color rgb="FF000000"/>
      <name val="Calibri"/>
      <family val="2"/>
    </font>
    <font>
      <b/>
      <sz val="16"/>
      <color rgb="FF000000"/>
      <name val="Calibri"/>
      <family val="2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sz val="11"/>
      <color rgb="FF000000"/>
      <name val="Calibri"/>
      <family val="2"/>
    </font>
    <font>
      <b/>
      <sz val="9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rgb="FF000000"/>
      <name val="Georgia"/>
      <family val="1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CCF3F4"/>
        <bgColor rgb="FF000000"/>
      </patternFill>
    </fill>
    <fill>
      <patternFill patternType="solid">
        <fgColor rgb="FF37D4D6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 style="thin">
        <color rgb="FFBFBFBF"/>
      </top>
      <bottom style="thin">
        <color rgb="FFBFBFBF"/>
      </bottom>
      <diagonal/>
    </border>
    <border>
      <left/>
      <right/>
      <top style="thin">
        <color indexed="64"/>
      </top>
      <bottom style="thin">
        <color rgb="FFD9D9D9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auto="1"/>
      </top>
      <bottom/>
      <diagonal/>
    </border>
    <border>
      <left/>
      <right/>
      <top/>
      <bottom style="double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double">
        <color auto="1"/>
      </bottom>
      <diagonal/>
    </border>
  </borders>
  <cellStyleXfs count="3">
    <xf numFmtId="0" fontId="0" fillId="0" borderId="0"/>
    <xf numFmtId="0" fontId="8" fillId="0" borderId="0"/>
    <xf numFmtId="0" fontId="17" fillId="0" borderId="0" applyNumberFormat="0" applyFill="0" applyBorder="0" applyAlignment="0" applyProtection="0"/>
  </cellStyleXfs>
  <cellXfs count="73">
    <xf numFmtId="0" fontId="0" fillId="0" borderId="0" xfId="0"/>
    <xf numFmtId="0" fontId="0" fillId="0" borderId="0" xfId="0" applyAlignment="1">
      <alignment horizontal="left" vertical="top"/>
    </xf>
    <xf numFmtId="0" fontId="3" fillId="2" borderId="0" xfId="0" applyFont="1" applyFill="1"/>
    <xf numFmtId="0" fontId="4" fillId="2" borderId="0" xfId="0" applyFont="1" applyFill="1"/>
    <xf numFmtId="0" fontId="5" fillId="2" borderId="0" xfId="0" applyFont="1" applyFill="1"/>
    <xf numFmtId="0" fontId="6" fillId="2" borderId="0" xfId="0" applyFont="1" applyFill="1"/>
    <xf numFmtId="164" fontId="7" fillId="2" borderId="1" xfId="0" applyNumberFormat="1" applyFont="1" applyFill="1" applyBorder="1" applyAlignment="1">
      <alignment vertical="center"/>
    </xf>
    <xf numFmtId="0" fontId="7" fillId="2" borderId="1" xfId="0" applyFont="1" applyFill="1" applyBorder="1" applyAlignment="1">
      <alignment vertical="center"/>
    </xf>
    <xf numFmtId="164" fontId="7" fillId="2" borderId="2" xfId="0" applyNumberFormat="1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164" fontId="7" fillId="2" borderId="1" xfId="0" applyNumberFormat="1" applyFont="1" applyFill="1" applyBorder="1" applyAlignment="1">
      <alignment horizontal="right" vertical="center"/>
    </xf>
    <xf numFmtId="164" fontId="7" fillId="2" borderId="3" xfId="0" applyNumberFormat="1" applyFont="1" applyFill="1" applyBorder="1" applyAlignment="1">
      <alignment horizontal="right" vertical="center"/>
    </xf>
    <xf numFmtId="0" fontId="7" fillId="2" borderId="3" xfId="0" applyFont="1" applyFill="1" applyBorder="1" applyAlignment="1">
      <alignment vertical="center"/>
    </xf>
    <xf numFmtId="164" fontId="7" fillId="2" borderId="4" xfId="0" applyNumberFormat="1" applyFont="1" applyFill="1" applyBorder="1" applyAlignment="1">
      <alignment horizontal="right" vertical="center"/>
    </xf>
    <xf numFmtId="0" fontId="7" fillId="2" borderId="4" xfId="0" applyFont="1" applyFill="1" applyBorder="1" applyAlignment="1">
      <alignment vertical="center"/>
    </xf>
    <xf numFmtId="0" fontId="2" fillId="0" borderId="0" xfId="0" applyFont="1"/>
    <xf numFmtId="1" fontId="0" fillId="0" borderId="0" xfId="0" applyNumberFormat="1"/>
    <xf numFmtId="1" fontId="9" fillId="0" borderId="0" xfId="1" applyNumberFormat="1" applyFont="1" applyAlignment="1">
      <alignment horizontal="right"/>
    </xf>
    <xf numFmtId="165" fontId="0" fillId="0" borderId="0" xfId="0" applyNumberFormat="1"/>
    <xf numFmtId="0" fontId="0" fillId="0" borderId="0" xfId="0" applyAlignment="1">
      <alignment horizontal="right"/>
    </xf>
    <xf numFmtId="164" fontId="7" fillId="2" borderId="2" xfId="0" applyNumberFormat="1" applyFont="1" applyFill="1" applyBorder="1" applyAlignment="1">
      <alignment horizontal="right" vertical="center"/>
    </xf>
    <xf numFmtId="164" fontId="7" fillId="3" borderId="1" xfId="0" applyNumberFormat="1" applyFont="1" applyFill="1" applyBorder="1" applyAlignment="1">
      <alignment horizontal="right" vertical="center"/>
    </xf>
    <xf numFmtId="0" fontId="7" fillId="3" borderId="1" xfId="0" applyFont="1" applyFill="1" applyBorder="1" applyAlignment="1">
      <alignment vertical="center"/>
    </xf>
    <xf numFmtId="164" fontId="7" fillId="3" borderId="5" xfId="0" applyNumberFormat="1" applyFont="1" applyFill="1" applyBorder="1" applyAlignment="1">
      <alignment horizontal="right" vertical="center"/>
    </xf>
    <xf numFmtId="0" fontId="7" fillId="3" borderId="5" xfId="0" applyFont="1" applyFill="1" applyBorder="1" applyAlignment="1">
      <alignment vertical="center"/>
    </xf>
    <xf numFmtId="0" fontId="10" fillId="4" borderId="6" xfId="0" applyFont="1" applyFill="1" applyBorder="1" applyAlignment="1">
      <alignment horizontal="center" vertical="center" wrapText="1"/>
    </xf>
    <xf numFmtId="0" fontId="7" fillId="4" borderId="6" xfId="0" applyFont="1" applyFill="1" applyBorder="1"/>
    <xf numFmtId="0" fontId="11" fillId="2" borderId="0" xfId="0" applyFont="1" applyFill="1"/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right" vertical="center" wrapText="1"/>
    </xf>
    <xf numFmtId="0" fontId="17" fillId="0" borderId="0" xfId="2" applyBorder="1" applyAlignment="1">
      <alignment vertical="center"/>
    </xf>
    <xf numFmtId="0" fontId="18" fillId="0" borderId="0" xfId="0" applyFont="1" applyAlignment="1">
      <alignment vertical="top" wrapText="1"/>
    </xf>
    <xf numFmtId="0" fontId="16" fillId="0" borderId="0" xfId="0" applyFont="1" applyAlignment="1">
      <alignment vertical="top" wrapText="1"/>
    </xf>
    <xf numFmtId="0" fontId="18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9" fillId="0" borderId="0" xfId="0" applyFont="1" applyAlignment="1">
      <alignment vertical="top" wrapText="1"/>
    </xf>
    <xf numFmtId="0" fontId="15" fillId="0" borderId="0" xfId="0" applyFont="1" applyAlignment="1">
      <alignment horizontal="left" vertical="top" wrapText="1"/>
    </xf>
    <xf numFmtId="165" fontId="0" fillId="5" borderId="0" xfId="0" applyNumberFormat="1" applyFill="1"/>
    <xf numFmtId="0" fontId="0" fillId="5" borderId="0" xfId="0" applyFill="1"/>
    <xf numFmtId="3" fontId="0" fillId="0" borderId="0" xfId="0" applyNumberFormat="1"/>
    <xf numFmtId="0" fontId="12" fillId="6" borderId="7" xfId="0" applyFont="1" applyFill="1" applyBorder="1" applyAlignment="1">
      <alignment vertical="center"/>
    </xf>
    <xf numFmtId="0" fontId="12" fillId="6" borderId="7" xfId="0" applyFont="1" applyFill="1" applyBorder="1" applyAlignment="1">
      <alignment horizontal="center" vertical="center" wrapText="1"/>
    </xf>
    <xf numFmtId="0" fontId="12" fillId="6" borderId="0" xfId="0" applyFont="1" applyFill="1" applyAlignment="1">
      <alignment vertical="center"/>
    </xf>
    <xf numFmtId="0" fontId="13" fillId="6" borderId="0" xfId="0" applyFont="1" applyFill="1" applyAlignment="1">
      <alignment horizontal="center" vertical="center" wrapText="1"/>
    </xf>
    <xf numFmtId="0" fontId="13" fillId="6" borderId="0" xfId="0" applyFont="1" applyFill="1" applyAlignment="1">
      <alignment horizontal="center" vertical="center"/>
    </xf>
    <xf numFmtId="3" fontId="14" fillId="6" borderId="0" xfId="0" applyNumberFormat="1" applyFont="1" applyFill="1" applyAlignment="1">
      <alignment horizontal="center" vertical="center" wrapText="1"/>
    </xf>
    <xf numFmtId="0" fontId="14" fillId="6" borderId="0" xfId="0" applyFont="1" applyFill="1" applyAlignment="1">
      <alignment horizontal="center" vertical="center"/>
    </xf>
    <xf numFmtId="3" fontId="13" fillId="6" borderId="0" xfId="0" applyNumberFormat="1" applyFont="1" applyFill="1" applyAlignment="1">
      <alignment horizontal="center" vertical="center"/>
    </xf>
    <xf numFmtId="49" fontId="13" fillId="6" borderId="0" xfId="0" applyNumberFormat="1" applyFont="1" applyFill="1" applyAlignment="1">
      <alignment horizontal="center" vertical="center" wrapText="1"/>
    </xf>
    <xf numFmtId="0" fontId="12" fillId="6" borderId="8" xfId="0" applyFont="1" applyFill="1" applyBorder="1" applyAlignment="1">
      <alignment vertical="center"/>
    </xf>
    <xf numFmtId="0" fontId="13" fillId="6" borderId="9" xfId="0" applyFont="1" applyFill="1" applyBorder="1" applyAlignment="1">
      <alignment horizontal="center" vertical="center" wrapText="1"/>
    </xf>
    <xf numFmtId="0" fontId="13" fillId="6" borderId="9" xfId="0" applyFont="1" applyFill="1" applyBorder="1" applyAlignment="1">
      <alignment horizontal="center" vertical="center"/>
    </xf>
    <xf numFmtId="3" fontId="14" fillId="6" borderId="9" xfId="0" applyNumberFormat="1" applyFont="1" applyFill="1" applyBorder="1" applyAlignment="1">
      <alignment horizontal="center" vertical="center" wrapText="1"/>
    </xf>
    <xf numFmtId="0" fontId="14" fillId="6" borderId="9" xfId="0" applyFont="1" applyFill="1" applyBorder="1" applyAlignment="1">
      <alignment horizontal="center" vertical="center"/>
    </xf>
    <xf numFmtId="0" fontId="12" fillId="6" borderId="10" xfId="0" applyFont="1" applyFill="1" applyBorder="1" applyAlignment="1">
      <alignment horizontal="center" vertical="center" wrapText="1"/>
    </xf>
    <xf numFmtId="3" fontId="12" fillId="6" borderId="10" xfId="0" applyNumberFormat="1" applyFont="1" applyFill="1" applyBorder="1" applyAlignment="1">
      <alignment horizontal="center" vertical="center"/>
    </xf>
    <xf numFmtId="3" fontId="12" fillId="6" borderId="10" xfId="0" applyNumberFormat="1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vertical="top"/>
    </xf>
    <xf numFmtId="0" fontId="10" fillId="4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</cellXfs>
  <cellStyles count="3">
    <cellStyle name="Hyperlink" xfId="2" builtinId="8"/>
    <cellStyle name="Normal" xfId="0" builtinId="0"/>
    <cellStyle name="Normal 2 3" xfId="1" xr:uid="{C7A7D0BE-AD3F-8C42-899B-B7EF66EBF3F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13" Type="http://schemas.openxmlformats.org/officeDocument/2006/relationships/sheetMetadata" Target="metadata.xml"/><Relationship Id="rId3" Type="http://schemas.openxmlformats.org/officeDocument/2006/relationships/worksheet" Target="worksheets/sheet2.xml"/><Relationship Id="rId7" Type="http://schemas.openxmlformats.org/officeDocument/2006/relationships/worksheet" Target="worksheets/sheet6.xml"/><Relationship Id="rId12" Type="http://schemas.openxmlformats.org/officeDocument/2006/relationships/sharedStrings" Target="sharedString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5.xml"/><Relationship Id="rId11" Type="http://schemas.openxmlformats.org/officeDocument/2006/relationships/styles" Target="styles.xml"/><Relationship Id="rId5" Type="http://schemas.openxmlformats.org/officeDocument/2006/relationships/worksheet" Target="worksheets/sheet4.xml"/><Relationship Id="rId10" Type="http://schemas.openxmlformats.org/officeDocument/2006/relationships/theme" Target="theme/theme1.xml"/><Relationship Id="rId4" Type="http://schemas.openxmlformats.org/officeDocument/2006/relationships/worksheet" Target="worksheets/sheet3.xml"/><Relationship Id="rId9" Type="http://schemas.openxmlformats.org/officeDocument/2006/relationships/worksheet" Target="worksheets/sheet8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'Fig3.1'!$A$5</c:f>
              <c:strCache>
                <c:ptCount val="1"/>
                <c:pt idx="0">
                  <c:v>Netherlands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'Fig3.1'!$B$4:$C$4</c:f>
              <c:strCache>
                <c:ptCount val="2"/>
                <c:pt idx="0">
                  <c:v>2021 report</c:v>
                </c:pt>
                <c:pt idx="1">
                  <c:v>This report</c:v>
                </c:pt>
              </c:strCache>
            </c:strRef>
          </c:cat>
          <c:val>
            <c:numRef>
              <c:f>'Fig3.1'!$B$5:$C$5</c:f>
              <c:numCache>
                <c:formatCode>General</c:formatCode>
                <c:ptCount val="2"/>
                <c:pt idx="0">
                  <c:v>92048</c:v>
                </c:pt>
                <c:pt idx="1">
                  <c:v>92048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4D-4118-93E5-038B8BC40EB0}"/>
            </c:ext>
          </c:extLst>
        </c:ser>
        <c:ser>
          <c:idx val="1"/>
          <c:order val="1"/>
          <c:tx>
            <c:strRef>
              <c:f>'Fig3.1'!$A$6</c:f>
              <c:strCache>
                <c:ptCount val="1"/>
                <c:pt idx="0">
                  <c:v>United Kingdom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'Fig3.1'!$B$4:$C$4</c:f>
              <c:strCache>
                <c:ptCount val="2"/>
                <c:pt idx="0">
                  <c:v>2021 report</c:v>
                </c:pt>
                <c:pt idx="1">
                  <c:v>This report</c:v>
                </c:pt>
              </c:strCache>
            </c:strRef>
          </c:cat>
          <c:val>
            <c:numRef>
              <c:f>'Fig3.1'!$B$6:$C$6</c:f>
              <c:numCache>
                <c:formatCode>General</c:formatCode>
                <c:ptCount val="2"/>
                <c:pt idx="0">
                  <c:v>45700</c:v>
                </c:pt>
                <c:pt idx="1">
                  <c:v>44400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D4D-4118-93E5-038B8BC40EB0}"/>
            </c:ext>
          </c:extLst>
        </c:ser>
        <c:ser>
          <c:idx val="2"/>
          <c:order val="2"/>
          <c:tx>
            <c:strRef>
              <c:f>'Fig3.1'!$A$7</c:f>
              <c:strCache>
                <c:ptCount val="1"/>
                <c:pt idx="0">
                  <c:v>Belgium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'Fig3.1'!$B$4:$C$4</c:f>
              <c:strCache>
                <c:ptCount val="2"/>
                <c:pt idx="0">
                  <c:v>2021 report</c:v>
                </c:pt>
                <c:pt idx="1">
                  <c:v>This report</c:v>
                </c:pt>
              </c:strCache>
            </c:strRef>
          </c:cat>
          <c:val>
            <c:numRef>
              <c:f>'Fig3.1'!$B$7:$C$7</c:f>
              <c:numCache>
                <c:formatCode>General</c:formatCode>
                <c:ptCount val="2"/>
                <c:pt idx="0">
                  <c:v>24311</c:v>
                </c:pt>
                <c:pt idx="1">
                  <c:v>28452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D4D-4118-93E5-038B8BC40EB0}"/>
            </c:ext>
          </c:extLst>
        </c:ser>
        <c:ser>
          <c:idx val="3"/>
          <c:order val="3"/>
          <c:tx>
            <c:strRef>
              <c:f>'Fig3.1'!$A$8</c:f>
              <c:strCache>
                <c:ptCount val="1"/>
                <c:pt idx="0">
                  <c:v>Portugal NHR including pensioners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'Fig3.1'!$B$4:$C$4</c:f>
              <c:strCache>
                <c:ptCount val="2"/>
                <c:pt idx="0">
                  <c:v>2021 report</c:v>
                </c:pt>
                <c:pt idx="1">
                  <c:v>This report</c:v>
                </c:pt>
              </c:strCache>
            </c:strRef>
          </c:cat>
          <c:val>
            <c:numRef>
              <c:f>'Fig3.1'!$B$8:$C$8</c:f>
              <c:numCache>
                <c:formatCode>General</c:formatCode>
                <c:ptCount val="2"/>
                <c:pt idx="0">
                  <c:v>23000</c:v>
                </c:pt>
                <c:pt idx="1">
                  <c:v>27367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D4D-4118-93E5-038B8BC40EB0}"/>
            </c:ext>
          </c:extLst>
        </c:ser>
        <c:ser>
          <c:idx val="4"/>
          <c:order val="4"/>
          <c:tx>
            <c:strRef>
              <c:f>'Fig3.1'!$A$9</c:f>
              <c:strCache>
                <c:ptCount val="1"/>
                <c:pt idx="0">
                  <c:v>France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'Fig3.1'!$B$4:$C$4</c:f>
              <c:strCache>
                <c:ptCount val="2"/>
                <c:pt idx="0">
                  <c:v>2021 report</c:v>
                </c:pt>
                <c:pt idx="1">
                  <c:v>This report</c:v>
                </c:pt>
              </c:strCache>
            </c:strRef>
          </c:cat>
          <c:val>
            <c:numRef>
              <c:f>'Fig3.1'!$B$9:$C$9</c:f>
              <c:numCache>
                <c:formatCode>General</c:formatCode>
                <c:ptCount val="2"/>
                <c:pt idx="0">
                  <c:v>13704</c:v>
                </c:pt>
                <c:pt idx="1">
                  <c:v>16254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D4D-4118-93E5-038B8BC40EB0}"/>
            </c:ext>
          </c:extLst>
        </c:ser>
        <c:ser>
          <c:idx val="5"/>
          <c:order val="5"/>
          <c:tx>
            <c:strRef>
              <c:f>'Fig3.1'!$A$10</c:f>
              <c:strCache>
                <c:ptCount val="1"/>
                <c:pt idx="0">
                  <c:v>Italy inbound workers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'Fig3.1'!$B$4:$C$4</c:f>
              <c:strCache>
                <c:ptCount val="2"/>
                <c:pt idx="0">
                  <c:v>2021 report</c:v>
                </c:pt>
                <c:pt idx="1">
                  <c:v>This report</c:v>
                </c:pt>
              </c:strCache>
            </c:strRef>
          </c:cat>
          <c:val>
            <c:numRef>
              <c:f>'Fig3.1'!$B$10:$C$10</c:f>
              <c:numCache>
                <c:formatCode>General</c:formatCode>
                <c:ptCount val="2"/>
                <c:pt idx="0">
                  <c:v>1850</c:v>
                </c:pt>
                <c:pt idx="1">
                  <c:v>15080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D4D-4118-93E5-038B8BC40EB0}"/>
            </c:ext>
          </c:extLst>
        </c:ser>
        <c:ser>
          <c:idx val="6"/>
          <c:order val="6"/>
          <c:tx>
            <c:strRef>
              <c:f>'Fig3.1'!$A$11</c:f>
              <c:strCache>
                <c:ptCount val="1"/>
                <c:pt idx="0">
                  <c:v>Spain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'Fig3.1'!$B$4:$C$4</c:f>
              <c:strCache>
                <c:ptCount val="2"/>
                <c:pt idx="0">
                  <c:v>2021 report</c:v>
                </c:pt>
                <c:pt idx="1">
                  <c:v>This report</c:v>
                </c:pt>
              </c:strCache>
            </c:strRef>
          </c:cat>
          <c:val>
            <c:numRef>
              <c:f>'Fig3.1'!$B$11:$C$11</c:f>
              <c:numCache>
                <c:formatCode>General</c:formatCode>
                <c:ptCount val="2"/>
                <c:pt idx="0">
                  <c:v>9852</c:v>
                </c:pt>
                <c:pt idx="1">
                  <c:v>9852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D4D-4118-93E5-038B8BC40EB0}"/>
            </c:ext>
          </c:extLst>
        </c:ser>
        <c:ser>
          <c:idx val="7"/>
          <c:order val="7"/>
          <c:tx>
            <c:strRef>
              <c:f>'Fig3.1'!$A$12</c:f>
              <c:strCache>
                <c:ptCount val="1"/>
                <c:pt idx="0">
                  <c:v>Denmark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'Fig3.1'!$B$4:$C$4</c:f>
              <c:strCache>
                <c:ptCount val="2"/>
                <c:pt idx="0">
                  <c:v>2021 report</c:v>
                </c:pt>
                <c:pt idx="1">
                  <c:v>This report</c:v>
                </c:pt>
              </c:strCache>
            </c:strRef>
          </c:cat>
          <c:val>
            <c:numRef>
              <c:f>'Fig3.1'!$B$12:$C$12</c:f>
              <c:numCache>
                <c:formatCode>General</c:formatCode>
                <c:ptCount val="2"/>
                <c:pt idx="0">
                  <c:v>7699</c:v>
                </c:pt>
                <c:pt idx="1">
                  <c:v>9216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D4D-4118-93E5-038B8BC40EB0}"/>
            </c:ext>
          </c:extLst>
        </c:ser>
        <c:ser>
          <c:idx val="8"/>
          <c:order val="8"/>
          <c:tx>
            <c:strRef>
              <c:f>'Fig3.1'!$A$13</c:f>
              <c:strCache>
                <c:ptCount val="1"/>
                <c:pt idx="0">
                  <c:v>Ireland remittance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'Fig3.1'!$B$4:$C$4</c:f>
              <c:strCache>
                <c:ptCount val="2"/>
                <c:pt idx="0">
                  <c:v>2021 report</c:v>
                </c:pt>
                <c:pt idx="1">
                  <c:v>This report</c:v>
                </c:pt>
              </c:strCache>
            </c:strRef>
          </c:cat>
          <c:val>
            <c:numRef>
              <c:f>'Fig3.1'!$B$13:$C$13</c:f>
              <c:numCache>
                <c:formatCode>General</c:formatCode>
                <c:ptCount val="2"/>
                <c:pt idx="0">
                  <c:v>8500</c:v>
                </c:pt>
                <c:pt idx="1">
                  <c:v>8500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D4D-4118-93E5-038B8BC40EB0}"/>
            </c:ext>
          </c:extLst>
        </c:ser>
        <c:ser>
          <c:idx val="9"/>
          <c:order val="9"/>
          <c:tx>
            <c:strRef>
              <c:f>'Fig3.1'!$A$14</c:f>
              <c:strCache>
                <c:ptCount val="1"/>
                <c:pt idx="0">
                  <c:v>Other regimes with &lt; 3000 beneficiaries</c:v>
                </c:pt>
              </c:strCache>
            </c:strRef>
          </c:tx>
          <c:spPr>
            <a:solidFill>
              <a:schemeClr val="accent1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'Fig3.1'!$B$4:$C$4</c:f>
              <c:strCache>
                <c:ptCount val="2"/>
                <c:pt idx="0">
                  <c:v>2021 report</c:v>
                </c:pt>
                <c:pt idx="1">
                  <c:v>This report</c:v>
                </c:pt>
              </c:strCache>
            </c:strRef>
          </c:cat>
          <c:val>
            <c:numRef>
              <c:f>'Fig3.1'!$B$14:$C$14</c:f>
              <c:numCache>
                <c:formatCode>General</c:formatCode>
                <c:ptCount val="2"/>
                <c:pt idx="0">
                  <c:v>6439</c:v>
                </c:pt>
                <c:pt idx="1">
                  <c:v>6225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D4D-4118-93E5-038B8BC40EB0}"/>
            </c:ext>
          </c:extLst>
        </c:ser>
        <c:ser>
          <c:idx val="10"/>
          <c:order val="10"/>
          <c:tx>
            <c:strRef>
              <c:f>'Fig3.1'!$A$15</c:f>
              <c:strCache>
                <c:ptCount val="1"/>
                <c:pt idx="0">
                  <c:v>Switzerland*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'Fig3.1'!$B$4:$C$4</c:f>
              <c:strCache>
                <c:ptCount val="2"/>
                <c:pt idx="0">
                  <c:v>2021 report</c:v>
                </c:pt>
                <c:pt idx="1">
                  <c:v>This report</c:v>
                </c:pt>
              </c:strCache>
            </c:strRef>
          </c:cat>
          <c:val>
            <c:numRef>
              <c:f>'Fig3.1'!$B$15:$C$15</c:f>
              <c:numCache>
                <c:formatCode>General</c:formatCode>
                <c:ptCount val="2"/>
                <c:pt idx="1">
                  <c:v>4557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D4D-4118-93E5-038B8BC40EB0}"/>
            </c:ext>
          </c:extLst>
        </c:ser>
        <c:ser>
          <c:idx val="11"/>
          <c:order val="11"/>
          <c:tx>
            <c:strRef>
              <c:f>'Fig3.1'!$A$16</c:f>
              <c:strCache>
                <c:ptCount val="1"/>
                <c:pt idx="0">
                  <c:v>Luxembourg*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'Fig3.1'!$B$4:$C$4</c:f>
              <c:strCache>
                <c:ptCount val="2"/>
                <c:pt idx="0">
                  <c:v>2021 report</c:v>
                </c:pt>
                <c:pt idx="1">
                  <c:v>This report</c:v>
                </c:pt>
              </c:strCache>
            </c:strRef>
          </c:cat>
          <c:val>
            <c:numRef>
              <c:f>'Fig3.1'!$B$16:$C$16</c:f>
              <c:numCache>
                <c:formatCode>General</c:formatCode>
                <c:ptCount val="2"/>
                <c:pt idx="1">
                  <c:v>1048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2D4D-4118-93E5-038B8BC40E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77975119"/>
        <c:axId val="1778694623"/>
      </c:barChart>
      <c:catAx>
        <c:axId val="17779751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78694623"/>
        <c:crosses val="autoZero"/>
        <c:auto val="1"/>
        <c:lblAlgn val="ctr"/>
        <c:lblOffset val="100"/>
        <c:noMultiLvlLbl val="0"/>
      </c:catAx>
      <c:valAx>
        <c:axId val="17786946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77975119"/>
        <c:crosses val="autoZero"/>
        <c:crossBetween val="between"/>
        <c:dispUnits>
          <c:builtInUnit val="thousand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GB" b="1">
                <a:solidFill>
                  <a:schemeClr val="tx1"/>
                </a:solidFill>
              </a:rPr>
              <a:t>Estimated cost of green-energy tax credits,</a:t>
            </a:r>
            <a:r>
              <a:rPr lang="en-GB" b="0">
                <a:solidFill>
                  <a:schemeClr val="tx1"/>
                </a:solidFill>
              </a:rPr>
              <a:t> </a:t>
            </a:r>
            <a:r>
              <a:rPr lang="en-GB" b="1">
                <a:solidFill>
                  <a:schemeClr val="tx1"/>
                </a:solidFill>
              </a:rPr>
              <a:t>2024-2033</a:t>
            </a:r>
          </a:p>
          <a:p>
            <a:pPr>
              <a:defRPr/>
            </a:pPr>
            <a:r>
              <a:rPr lang="en-GB">
                <a:solidFill>
                  <a:schemeClr val="tx1"/>
                </a:solidFill>
              </a:rPr>
              <a:t>(%</a:t>
            </a:r>
            <a:r>
              <a:rPr lang="en-GB" baseline="0">
                <a:solidFill>
                  <a:schemeClr val="tx1"/>
                </a:solidFill>
              </a:rPr>
              <a:t> of corporate tax revenue)</a:t>
            </a:r>
            <a:endParaRPr lang="en-GB">
              <a:solidFill>
                <a:schemeClr val="tx1"/>
              </a:solidFill>
            </a:endParaRPr>
          </a:p>
        </c:rich>
      </c:tx>
      <c:layout>
        <c:manualLayout>
          <c:xMode val="edge"/>
          <c:yMode val="edge"/>
          <c:x val="0.19157191460591189"/>
          <c:y val="1.276590690398259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DataFig3.2!$K$47</c:f>
              <c:strCache>
                <c:ptCount val="1"/>
                <c:pt idx="0">
                  <c:v>US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DataFig3.2!$L$46:$N$46</c:f>
              <c:strCache>
                <c:ptCount val="3"/>
                <c:pt idx="0">
                  <c:v>Low</c:v>
                </c:pt>
                <c:pt idx="1">
                  <c:v>Medium</c:v>
                </c:pt>
                <c:pt idx="2">
                  <c:v>High</c:v>
                </c:pt>
              </c:strCache>
            </c:strRef>
          </c:cat>
          <c:val>
            <c:numRef>
              <c:f>DataFig3.2!$L$47:$N$47</c:f>
              <c:numCache>
                <c:formatCode>0.0</c:formatCode>
                <c:ptCount val="3"/>
                <c:pt idx="0">
                  <c:v>5.3319783636835822</c:v>
                </c:pt>
                <c:pt idx="1">
                  <c:v>15.346653592890016</c:v>
                </c:pt>
                <c:pt idx="2">
                  <c:v>21.052460697938866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93-2541-A971-E5FF6803CBAA}"/>
            </c:ext>
          </c:extLst>
        </c:ser>
        <c:ser>
          <c:idx val="1"/>
          <c:order val="1"/>
          <c:tx>
            <c:strRef>
              <c:f>DataFig3.2!$K$48</c:f>
              <c:strCache>
                <c:ptCount val="1"/>
                <c:pt idx="0">
                  <c:v>EU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DataFig3.2!$L$46:$N$46</c:f>
              <c:strCache>
                <c:ptCount val="3"/>
                <c:pt idx="0">
                  <c:v>Low</c:v>
                </c:pt>
                <c:pt idx="1">
                  <c:v>Medium</c:v>
                </c:pt>
                <c:pt idx="2">
                  <c:v>High</c:v>
                </c:pt>
              </c:strCache>
            </c:strRef>
          </c:cat>
          <c:val>
            <c:numRef>
              <c:f>DataFig3.2!$L$48:$N$48</c:f>
              <c:numCache>
                <c:formatCode>0.0</c:formatCode>
                <c:ptCount val="3"/>
                <c:pt idx="0">
                  <c:v>4.5147232529804437</c:v>
                </c:pt>
                <c:pt idx="1">
                  <c:v>12.994406410792417</c:v>
                </c:pt>
                <c:pt idx="2">
                  <c:v>17.825660076343446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893-2541-A971-E5FF6803CBAA}"/>
            </c:ext>
          </c:extLst>
        </c:ser>
        <c:ser>
          <c:idx val="2"/>
          <c:order val="2"/>
          <c:tx>
            <c:strRef>
              <c:f>DataFig3.2!$K$49</c:f>
              <c:strCache>
                <c:ptCount val="1"/>
                <c:pt idx="0">
                  <c:v>US and EU combined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DataFig3.2!$L$46:$N$46</c:f>
              <c:strCache>
                <c:ptCount val="3"/>
                <c:pt idx="0">
                  <c:v>Low</c:v>
                </c:pt>
                <c:pt idx="1">
                  <c:v>Medium</c:v>
                </c:pt>
                <c:pt idx="2">
                  <c:v>High</c:v>
                </c:pt>
              </c:strCache>
            </c:strRef>
          </c:cat>
          <c:val>
            <c:numRef>
              <c:f>DataFig3.2!$L$49:$N$49</c:f>
              <c:numCache>
                <c:formatCode>0.0</c:formatCode>
                <c:ptCount val="3"/>
                <c:pt idx="0">
                  <c:v>4.8865717888882552</c:v>
                </c:pt>
                <c:pt idx="1">
                  <c:v>14.064671569493871</c:v>
                </c:pt>
                <c:pt idx="2">
                  <c:v>19.293844332510826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893-2541-A971-E5FF6803CBAA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220602384"/>
        <c:axId val="220604032"/>
      </c:barChart>
      <c:catAx>
        <c:axId val="2206023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Cost scenarios</a:t>
                </a:r>
              </a:p>
            </c:rich>
          </c:tx>
          <c:layout>
            <c:manualLayout>
              <c:xMode val="edge"/>
              <c:yMode val="edge"/>
              <c:x val="0.48126146714466744"/>
              <c:y val="0.9074570256182765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0604032"/>
        <c:crosses val="autoZero"/>
        <c:auto val="1"/>
        <c:lblAlgn val="ctr"/>
        <c:lblOffset val="100"/>
        <c:noMultiLvlLbl val="0"/>
      </c:catAx>
      <c:valAx>
        <c:axId val="220604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06023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9.2819875915221423E-2"/>
          <c:y val="0.21193170598607786"/>
          <c:w val="0.25543276549077187"/>
          <c:h val="0.2611927482852179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1301008016461351E-2"/>
          <c:y val="2.8944468909512702E-2"/>
          <c:w val="0.94511911666445025"/>
          <c:h val="0.81644901759737609"/>
        </c:manualLayout>
      </c:layout>
      <c:lineChart>
        <c:grouping val="standard"/>
        <c:varyColors val="0"/>
        <c:ser>
          <c:idx val="0"/>
          <c:order val="0"/>
          <c:tx>
            <c:strRef>
              <c:f>DataFig3.2!$C$9</c:f>
              <c:strCache>
                <c:ptCount val="1"/>
                <c:pt idx="0">
                  <c:v>1.5-US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DataFig3.2!$K$9:$U$9</c:f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DataFig3.2!$K$3:$U$3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220F-4040-A612-E2CD5060D33A}"/>
            </c:ext>
          </c:extLst>
        </c:ser>
        <c:ser>
          <c:idx val="1"/>
          <c:order val="1"/>
          <c:tx>
            <c:strRef>
              <c:f>DataFig3.2!$C$10</c:f>
              <c:strCache>
                <c:ptCount val="1"/>
                <c:pt idx="0">
                  <c:v>US equivalent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DataFig3.2!$K$10:$U$10</c:f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DataFig3.2!$K$3:$U$3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220F-4040-A612-E2CD5060D33A}"/>
            </c:ext>
          </c:extLst>
        </c:ser>
        <c:ser>
          <c:idx val="2"/>
          <c:order val="2"/>
          <c:tx>
            <c:strRef>
              <c:f>DataFig3.2!$C$11</c:f>
              <c:strCache>
                <c:ptCount val="1"/>
                <c:pt idx="0">
                  <c:v>Half-US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DataFig3.2!$K$11:$U$11</c:f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DataFig3.2!$K$3:$U$3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220F-4040-A612-E2CD5060D3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0831424"/>
        <c:axId val="1270773888"/>
      </c:lineChart>
      <c:catAx>
        <c:axId val="1270831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0773888"/>
        <c:crosses val="autoZero"/>
        <c:auto val="1"/>
        <c:lblAlgn val="ctr"/>
        <c:lblOffset val="100"/>
        <c:noMultiLvlLbl val="0"/>
      </c:catAx>
      <c:valAx>
        <c:axId val="127077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08314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DataFig3.2!$C$9</c:f>
              <c:strCache>
                <c:ptCount val="1"/>
                <c:pt idx="0">
                  <c:v>1.5-US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DataFig3.2!$V$9:$AF$9</c:f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DataFig3.2!$K$3:$U$3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999E-BE46-BFC5-8B68B8DD3E7F}"/>
            </c:ext>
          </c:extLst>
        </c:ser>
        <c:ser>
          <c:idx val="1"/>
          <c:order val="1"/>
          <c:tx>
            <c:strRef>
              <c:f>DataFig3.2!$C$10</c:f>
              <c:strCache>
                <c:ptCount val="1"/>
                <c:pt idx="0">
                  <c:v>US equivalent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DataFig3.2!$V$10:$AF$10</c:f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DataFig3.2!$K$3:$U$3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999E-BE46-BFC5-8B68B8DD3E7F}"/>
            </c:ext>
          </c:extLst>
        </c:ser>
        <c:ser>
          <c:idx val="2"/>
          <c:order val="2"/>
          <c:tx>
            <c:strRef>
              <c:f>DataFig3.2!$C$11</c:f>
              <c:strCache>
                <c:ptCount val="1"/>
                <c:pt idx="0">
                  <c:v>Half-US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DataFig3.2!$V$11:$AF$11</c:f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DataFig3.2!$K$3:$U$3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999E-BE46-BFC5-8B68B8DD3E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0831424"/>
        <c:axId val="1270773888"/>
      </c:lineChart>
      <c:catAx>
        <c:axId val="1270831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0773888"/>
        <c:crosses val="autoZero"/>
        <c:auto val="1"/>
        <c:lblAlgn val="ctr"/>
        <c:lblOffset val="100"/>
        <c:noMultiLvlLbl val="0"/>
      </c:catAx>
      <c:valAx>
        <c:axId val="127077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08314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798535039071596E-2"/>
          <c:y val="6.7632078168446755E-2"/>
          <c:w val="0.93661996382370327"/>
          <c:h val="0.81163899067072065"/>
        </c:manualLayout>
      </c:layout>
      <c:lineChart>
        <c:grouping val="standard"/>
        <c:varyColors val="0"/>
        <c:ser>
          <c:idx val="0"/>
          <c:order val="0"/>
          <c:tx>
            <c:strRef>
              <c:f>DataFig3.2!$C$9</c:f>
              <c:strCache>
                <c:ptCount val="1"/>
                <c:pt idx="0">
                  <c:v>1.5-US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DataFig3.2!$AG$9:$AQ$9</c:f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DataFig3.2!$K$3:$U$3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30CA-5B45-9AEE-B7C5586929CD}"/>
            </c:ext>
          </c:extLst>
        </c:ser>
        <c:ser>
          <c:idx val="1"/>
          <c:order val="1"/>
          <c:tx>
            <c:strRef>
              <c:f>DataFig3.2!$C$10</c:f>
              <c:strCache>
                <c:ptCount val="1"/>
                <c:pt idx="0">
                  <c:v>US equivalent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DataFig3.2!$AG$10:$AQ$10</c:f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DataFig3.2!$K$3:$U$3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30CA-5B45-9AEE-B7C5586929CD}"/>
            </c:ext>
          </c:extLst>
        </c:ser>
        <c:ser>
          <c:idx val="2"/>
          <c:order val="2"/>
          <c:tx>
            <c:strRef>
              <c:f>DataFig3.2!$C$11</c:f>
              <c:strCache>
                <c:ptCount val="1"/>
                <c:pt idx="0">
                  <c:v>Half-US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DataFig3.2!$AG$11:$AQ$11</c:f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DataFig3.2!$K$3:$U$3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30CA-5B45-9AEE-B7C5586929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0831424"/>
        <c:axId val="1270773888"/>
      </c:lineChart>
      <c:catAx>
        <c:axId val="1270831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0773888"/>
        <c:crosses val="autoZero"/>
        <c:auto val="1"/>
        <c:lblAlgn val="ctr"/>
        <c:lblOffset val="100"/>
        <c:noMultiLvlLbl val="0"/>
      </c:catAx>
      <c:valAx>
        <c:axId val="127077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08314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6700733674401383E-2"/>
          <c:y val="3.3003300330033E-2"/>
          <c:w val="0.93661996382370327"/>
          <c:h val="0.81163899067072065"/>
        </c:manualLayout>
      </c:layout>
      <c:lineChart>
        <c:grouping val="standard"/>
        <c:varyColors val="0"/>
        <c:ser>
          <c:idx val="0"/>
          <c:order val="0"/>
          <c:tx>
            <c:v>Low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DataFig3.2!$K$5:$T$5</c:f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DataFig3.2!$K$3:$T$3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B2B3-5142-8DAF-7E4451098D23}"/>
            </c:ext>
          </c:extLst>
        </c:ser>
        <c:ser>
          <c:idx val="1"/>
          <c:order val="1"/>
          <c:tx>
            <c:v>Medium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DataFig3.2!$V$5:$AE$5</c:f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DataFig3.2!$K$3:$T$3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B2B3-5142-8DAF-7E4451098D23}"/>
            </c:ext>
          </c:extLst>
        </c:ser>
        <c:ser>
          <c:idx val="2"/>
          <c:order val="2"/>
          <c:tx>
            <c:v>High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DataFig3.2!$AG$5:$AP$5</c:f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DataFig3.2!$K$3:$T$3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B2B3-5142-8DAF-7E4451098D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0831424"/>
        <c:axId val="1270773888"/>
      </c:lineChart>
      <c:catAx>
        <c:axId val="1270831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0773888"/>
        <c:crosses val="autoZero"/>
        <c:auto val="1"/>
        <c:lblAlgn val="ctr"/>
        <c:lblOffset val="100"/>
        <c:noMultiLvlLbl val="0"/>
      </c:catAx>
      <c:valAx>
        <c:axId val="127077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08314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4.6700733674401383E-2"/>
          <c:y val="3.3003300330033E-2"/>
          <c:w val="0.93661996382370327"/>
          <c:h val="0.81163899067072065"/>
        </c:manualLayout>
      </c:layout>
      <c:lineChart>
        <c:grouping val="standard"/>
        <c:varyColors val="0"/>
        <c:ser>
          <c:idx val="0"/>
          <c:order val="0"/>
          <c:tx>
            <c:v>Low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DataFig3.2!$K$6:$T$6</c:f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DataFig3.2!$K$3:$T$3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89E1-6749-BA96-406BC391FDB2}"/>
            </c:ext>
          </c:extLst>
        </c:ser>
        <c:ser>
          <c:idx val="1"/>
          <c:order val="1"/>
          <c:tx>
            <c:v>Medium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DataFig3.2!$V$6:$AE$6</c:f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DataFig3.2!$K$3:$T$3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89E1-6749-BA96-406BC391FDB2}"/>
            </c:ext>
          </c:extLst>
        </c:ser>
        <c:ser>
          <c:idx val="2"/>
          <c:order val="2"/>
          <c:tx>
            <c:v>High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DataFig3.2!$AG$6:$AP$6</c:f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DataFig3.2!$K$3:$T$3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89E1-6749-BA96-406BC391FD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0831424"/>
        <c:axId val="1270773888"/>
      </c:lineChart>
      <c:catAx>
        <c:axId val="1270831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0773888"/>
        <c:crosses val="autoZero"/>
        <c:auto val="1"/>
        <c:lblAlgn val="ctr"/>
        <c:lblOffset val="100"/>
        <c:noMultiLvlLbl val="0"/>
      </c:catAx>
      <c:valAx>
        <c:axId val="127077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08314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1093824"/>
        <c:axId val="491248992"/>
      </c:barChart>
      <c:catAx>
        <c:axId val="491093824"/>
        <c:scaling>
          <c:orientation val="minMax"/>
        </c:scaling>
        <c:delete val="0"/>
        <c:axPos val="l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248992"/>
        <c:crosses val="autoZero"/>
        <c:auto val="1"/>
        <c:lblAlgn val="ctr"/>
        <c:lblOffset val="100"/>
        <c:noMultiLvlLbl val="0"/>
      </c:catAx>
      <c:valAx>
        <c:axId val="4912489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0938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'Tab A2'!$C$13</c:f>
              <c:strCache>
                <c:ptCount val="1"/>
                <c:pt idx="0">
                  <c:v>Foreign source income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'Tab A2'!$B$14:$B$16</c:f>
              <c:strCache>
                <c:ptCount val="3"/>
                <c:pt idx="0">
                  <c:v>Total fiscal cost</c:v>
                </c:pt>
                <c:pt idx="1">
                  <c:v>Total number of beneficiaries</c:v>
                </c:pt>
                <c:pt idx="2">
                  <c:v>Regime frequency</c:v>
                </c:pt>
              </c:strCache>
            </c:strRef>
          </c:cat>
          <c:val>
            <c:numRef>
              <c:f>'Tab A2'!$C$14:$C$16</c:f>
              <c:numCache>
                <c:formatCode>#,##0</c:formatCode>
                <c:ptCount val="3"/>
                <c:pt idx="0">
                  <c:v>5141.1420000000007</c:v>
                </c:pt>
                <c:pt idx="1">
                  <c:v>102377.89</c:v>
                </c:pt>
                <c:pt idx="2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70-46A8-A220-4927B855BC15}"/>
            </c:ext>
          </c:extLst>
        </c:ser>
        <c:ser>
          <c:idx val="1"/>
          <c:order val="1"/>
          <c:tx>
            <c:strRef>
              <c:f>'Tab A2'!$D$13</c:f>
              <c:strCache>
                <c:ptCount val="1"/>
                <c:pt idx="0">
                  <c:v>Income earned domestically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'Tab A2'!$B$14:$B$16</c:f>
              <c:strCache>
                <c:ptCount val="3"/>
                <c:pt idx="0">
                  <c:v>Total fiscal cost</c:v>
                </c:pt>
                <c:pt idx="1">
                  <c:v>Total number of beneficiaries</c:v>
                </c:pt>
                <c:pt idx="2">
                  <c:v>Regime frequency</c:v>
                </c:pt>
              </c:strCache>
            </c:strRef>
          </c:cat>
          <c:val>
            <c:numRef>
              <c:f>'Tab A2'!$D$14:$D$16</c:f>
              <c:numCache>
                <c:formatCode>#,##0</c:formatCode>
                <c:ptCount val="3"/>
                <c:pt idx="0">
                  <c:v>2031.2460000000001</c:v>
                </c:pt>
                <c:pt idx="1">
                  <c:v>151384</c:v>
                </c:pt>
                <c:pt idx="2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170-46A8-A220-4927B855BC15}"/>
            </c:ext>
          </c:extLst>
        </c:ser>
        <c:ser>
          <c:idx val="2"/>
          <c:order val="2"/>
          <c:tx>
            <c:strRef>
              <c:f>'Tab A2'!$E$13</c:f>
              <c:strCache>
                <c:ptCount val="1"/>
                <c:pt idx="0">
                  <c:v>Pensions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'Tab A2'!$B$14:$B$16</c:f>
              <c:strCache>
                <c:ptCount val="3"/>
                <c:pt idx="0">
                  <c:v>Total fiscal cost</c:v>
                </c:pt>
                <c:pt idx="1">
                  <c:v>Total number of beneficiaries</c:v>
                </c:pt>
                <c:pt idx="2">
                  <c:v>Regime frequency</c:v>
                </c:pt>
              </c:strCache>
            </c:strRef>
          </c:cat>
          <c:val>
            <c:numRef>
              <c:f>'Tab A2'!$E$14:$E$16</c:f>
              <c:numCache>
                <c:formatCode>#,##0</c:formatCode>
                <c:ptCount val="3"/>
                <c:pt idx="0">
                  <c:v>294.55800000000005</c:v>
                </c:pt>
                <c:pt idx="1">
                  <c:v>9237.11</c:v>
                </c:pt>
                <c:pt idx="2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170-46A8-A220-4927B855BC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11825055"/>
        <c:axId val="750172255"/>
      </c:barChart>
      <c:catAx>
        <c:axId val="91182505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0172255"/>
        <c:crosses val="autoZero"/>
        <c:auto val="1"/>
        <c:lblAlgn val="ctr"/>
        <c:lblOffset val="100"/>
        <c:noMultiLvlLbl val="0"/>
      </c:catAx>
      <c:valAx>
        <c:axId val="75017225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18250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9314127B-BCB3-1442-AF9B-B47D25B88CA1}">
  <sheetPr/>
  <sheetViews>
    <sheetView zoomScale="11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6" Type="http://schemas.openxmlformats.org/officeDocument/2006/relationships/chart" Target="../charts/chart8.xml"/><Relationship Id="rId5" Type="http://schemas.openxmlformats.org/officeDocument/2006/relationships/chart" Target="../charts/chart7.xml"/><Relationship Id="rId4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151855</xdr:colOff>
      <xdr:row>0</xdr:row>
      <xdr:rowOff>67492</xdr:rowOff>
    </xdr:from>
    <xdr:to>
      <xdr:col>10</xdr:col>
      <xdr:colOff>277585</xdr:colOff>
      <xdr:row>20</xdr:row>
      <xdr:rowOff>158932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7B2ADAA-3118-4112-AD63-C8A3049641E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3983" cy="628542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48AEE72-5EDB-F531-294A-6D401C6245B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0.41265</cdr:x>
      <cdr:y>0.95867</cdr:y>
    </cdr:from>
    <cdr:to>
      <cdr:x>0.66223</cdr:x>
      <cdr:y>0.98393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13C650CF-3E41-644C-916F-526DBA018750}"/>
            </a:ext>
          </a:extLst>
        </cdr:cNvPr>
        <cdr:cNvSpPr txBox="1"/>
      </cdr:nvSpPr>
      <cdr:spPr>
        <a:xfrm xmlns:a="http://schemas.openxmlformats.org/drawingml/2006/main">
          <a:off x="3149600" y="5302250"/>
          <a:ext cx="1905000" cy="139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406053</xdr:colOff>
      <xdr:row>56</xdr:row>
      <xdr:rowOff>60477</xdr:rowOff>
    </xdr:from>
    <xdr:to>
      <xdr:col>15</xdr:col>
      <xdr:colOff>816429</xdr:colOff>
      <xdr:row>64</xdr:row>
      <xdr:rowOff>135070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18951F1-424D-AA4D-AFA2-B327913E40A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736600</xdr:colOff>
      <xdr:row>22</xdr:row>
      <xdr:rowOff>177800</xdr:rowOff>
    </xdr:from>
    <xdr:to>
      <xdr:col>30</xdr:col>
      <xdr:colOff>450850</xdr:colOff>
      <xdr:row>41</xdr:row>
      <xdr:rowOff>165100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30C7A41-D7DA-1E4B-82ED-2222382263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30</xdr:col>
      <xdr:colOff>812800</xdr:colOff>
      <xdr:row>23</xdr:row>
      <xdr:rowOff>0</xdr:rowOff>
    </xdr:from>
    <xdr:to>
      <xdr:col>41</xdr:col>
      <xdr:colOff>107950</xdr:colOff>
      <xdr:row>41</xdr:row>
      <xdr:rowOff>190500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EADD79B-70C9-6A4A-8683-399F488C33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711200</xdr:colOff>
      <xdr:row>44</xdr:row>
      <xdr:rowOff>63500</xdr:rowOff>
    </xdr:from>
    <xdr:to>
      <xdr:col>30</xdr:col>
      <xdr:colOff>425450</xdr:colOff>
      <xdr:row>63</xdr:row>
      <xdr:rowOff>50800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133D5A1-28CF-0A4C-A596-FAFCBED02E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30</xdr:col>
      <xdr:colOff>812800</xdr:colOff>
      <xdr:row>44</xdr:row>
      <xdr:rowOff>25400</xdr:rowOff>
    </xdr:from>
    <xdr:to>
      <xdr:col>40</xdr:col>
      <xdr:colOff>806450</xdr:colOff>
      <xdr:row>63</xdr:row>
      <xdr:rowOff>12700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99BE8DEC-604E-AC4B-B05A-B7041352BB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21</xdr:col>
      <xdr:colOff>584200</xdr:colOff>
      <xdr:row>22</xdr:row>
      <xdr:rowOff>158750</xdr:rowOff>
    </xdr:from>
    <xdr:to>
      <xdr:col>26</xdr:col>
      <xdr:colOff>647700</xdr:colOff>
      <xdr:row>36</xdr:row>
      <xdr:rowOff>57150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5664567B-B986-054E-B604-E7EA162F2C9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267652</xdr:colOff>
      <xdr:row>9</xdr:row>
      <xdr:rowOff>196215</xdr:rowOff>
    </xdr:from>
    <xdr:to>
      <xdr:col>13</xdr:col>
      <xdr:colOff>178117</xdr:colOff>
      <xdr:row>23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C09264E-D81D-492D-A0CC-43D35D49D6B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minfin.gr/web/guest/grapheio-typou/-/asset_publisher/coBUZhPGE9t9/content/oi-topotheteseis-tou-yp-oikonomikon-k-chrestou-staikoura-tou-yph-oikonomikon-k-apostolou-besyropoulou-kai-tes-gen-gram-phorologikes-politikes-kai-dem-?inheritRedirect=false&amp;redirect=https%3A%2F%2Fwww.minfin.gr%2Fweb%2Fguest%2Fgrapheio-typou%3Fp_p_id%3D101_INSTANCE_coBUZhPGE9t9%26p_p_lifecycle%3D0%26p_p_state%3Dnormal%26p_p_mode%3Dview%26p_p_col_id%3Dcolumn-2%26p_p_col_count%3D1" TargetMode="External"/><Relationship Id="rId7" Type="http://schemas.openxmlformats.org/officeDocument/2006/relationships/hyperlink" Target="https://warwick.ac.uk/fac/soc/economics/research/workingpapers/2022/twerp_1427_-_advani.pdf" TargetMode="External"/><Relationship Id="rId2" Type="http://schemas.openxmlformats.org/officeDocument/2006/relationships/hyperlink" Target="http://vero2.stat.fi/PXWeb/pxweb/en/Vero/Vero__Henkiloasiakkaiden_tuloverot__lopulliset__tulot/tulot_101.px/table/tableViewLayout1/" TargetMode="External"/><Relationship Id="rId1" Type="http://schemas.openxmlformats.org/officeDocument/2006/relationships/hyperlink" Target="https://www.skm.dk/skattetal/statistik/provenu-og-skattestruktur/bruttoskatteordningen-for-forskere-og-noeglemedarbejdere-fakta-og-statistik/" TargetMode="External"/><Relationship Id="rId6" Type="http://schemas.openxmlformats.org/officeDocument/2006/relationships/hyperlink" Target="https://www.efd.admin.ch/efd/en/home/taxes/national-taxation/lump-sum-taxation.html" TargetMode="External"/><Relationship Id="rId5" Type="http://schemas.openxmlformats.org/officeDocument/2006/relationships/hyperlink" Target="https://www.linkiesta.it/2021/02/new-york-italia-ricchi-flat-tax-irpef/" TargetMode="External"/><Relationship Id="rId4" Type="http://schemas.openxmlformats.org/officeDocument/2006/relationships/hyperlink" Target="https://www.revenue.ie/en/corporate/information-about-revenue/research/statistical-reports/special-assignee-relief-programme.aspx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9C2465-ACBA-FC4E-ABBE-8AA2DF9BB4C8}">
  <dimension ref="A3:C16"/>
  <sheetViews>
    <sheetView tabSelected="1" zoomScale="140" zoomScaleNormal="140" workbookViewId="0">
      <selection activeCell="B12" sqref="B12"/>
    </sheetView>
  </sheetViews>
  <sheetFormatPr baseColWidth="10" defaultColWidth="11.1640625" defaultRowHeight="16" x14ac:dyDescent="0.2"/>
  <sheetData>
    <row r="3" spans="1:3" x14ac:dyDescent="0.2">
      <c r="A3" s="15" t="s">
        <v>94</v>
      </c>
    </row>
    <row r="4" spans="1:3" x14ac:dyDescent="0.2">
      <c r="B4" t="s">
        <v>64</v>
      </c>
      <c r="C4" t="s">
        <v>315</v>
      </c>
    </row>
    <row r="5" spans="1:3" x14ac:dyDescent="0.2">
      <c r="A5" t="s">
        <v>15</v>
      </c>
      <c r="B5">
        <v>92048</v>
      </c>
      <c r="C5">
        <v>92048</v>
      </c>
    </row>
    <row r="6" spans="1:3" x14ac:dyDescent="0.2">
      <c r="A6" t="s">
        <v>65</v>
      </c>
      <c r="B6">
        <v>45700</v>
      </c>
      <c r="C6">
        <v>44400</v>
      </c>
    </row>
    <row r="7" spans="1:3" x14ac:dyDescent="0.2">
      <c r="A7" t="s">
        <v>51</v>
      </c>
      <c r="B7">
        <v>24311</v>
      </c>
      <c r="C7">
        <v>28452</v>
      </c>
    </row>
    <row r="8" spans="1:3" x14ac:dyDescent="0.2">
      <c r="A8" t="s">
        <v>66</v>
      </c>
      <c r="B8">
        <v>23000</v>
      </c>
      <c r="C8">
        <v>27367</v>
      </c>
    </row>
    <row r="9" spans="1:3" x14ac:dyDescent="0.2">
      <c r="A9" t="s">
        <v>33</v>
      </c>
      <c r="B9">
        <v>13704</v>
      </c>
      <c r="C9">
        <v>16254</v>
      </c>
    </row>
    <row r="10" spans="1:3" x14ac:dyDescent="0.2">
      <c r="A10" t="s">
        <v>67</v>
      </c>
      <c r="B10">
        <v>1850</v>
      </c>
      <c r="C10">
        <v>15080</v>
      </c>
    </row>
    <row r="11" spans="1:3" x14ac:dyDescent="0.2">
      <c r="A11" t="s">
        <v>36</v>
      </c>
      <c r="B11">
        <v>9852</v>
      </c>
      <c r="C11">
        <v>9852</v>
      </c>
    </row>
    <row r="12" spans="1:3" x14ac:dyDescent="0.2">
      <c r="A12" t="s">
        <v>45</v>
      </c>
      <c r="B12">
        <v>7699</v>
      </c>
      <c r="C12">
        <v>9216</v>
      </c>
    </row>
    <row r="13" spans="1:3" x14ac:dyDescent="0.2">
      <c r="A13" t="s">
        <v>68</v>
      </c>
      <c r="B13">
        <v>8500</v>
      </c>
      <c r="C13">
        <v>8500</v>
      </c>
    </row>
    <row r="14" spans="1:3" x14ac:dyDescent="0.2">
      <c r="A14" t="s">
        <v>69</v>
      </c>
      <c r="B14">
        <v>6439</v>
      </c>
      <c r="C14">
        <v>6225</v>
      </c>
    </row>
    <row r="15" spans="1:3" x14ac:dyDescent="0.2">
      <c r="A15" t="s">
        <v>70</v>
      </c>
      <c r="C15">
        <v>4557</v>
      </c>
    </row>
    <row r="16" spans="1:3" x14ac:dyDescent="0.2">
      <c r="A16" t="s">
        <v>71</v>
      </c>
      <c r="C16">
        <v>1048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3180D9-6E68-2B4D-9712-E9FAB808B3DB}">
  <dimension ref="A1:AQ49"/>
  <sheetViews>
    <sheetView topLeftCell="B41" zoomScale="92" zoomScaleNormal="92" workbookViewId="0">
      <selection activeCell="N53" sqref="N53"/>
    </sheetView>
  </sheetViews>
  <sheetFormatPr baseColWidth="10" defaultColWidth="11.1640625" defaultRowHeight="16" x14ac:dyDescent="0.2"/>
  <cols>
    <col min="18" max="18" width="14.5" customWidth="1"/>
    <col min="25" max="25" width="14.5" customWidth="1"/>
  </cols>
  <sheetData>
    <row r="1" spans="1:43" ht="21" hidden="1" x14ac:dyDescent="0.25">
      <c r="A1" s="27" t="s">
        <v>63</v>
      </c>
      <c r="B1" s="2"/>
    </row>
    <row r="2" spans="1:43" hidden="1" x14ac:dyDescent="0.2">
      <c r="A2" s="2" t="s">
        <v>62</v>
      </c>
      <c r="B2" s="2" t="s">
        <v>62</v>
      </c>
      <c r="K2" s="72" t="s">
        <v>57</v>
      </c>
      <c r="L2" s="72"/>
      <c r="M2" s="72"/>
      <c r="N2" s="72"/>
      <c r="O2" s="72"/>
      <c r="P2" s="72"/>
      <c r="Q2" s="72"/>
      <c r="R2" s="72"/>
      <c r="S2" s="72"/>
      <c r="T2" s="72"/>
      <c r="U2" s="72"/>
      <c r="V2" s="72" t="s">
        <v>56</v>
      </c>
      <c r="W2" s="72"/>
      <c r="X2" s="72"/>
      <c r="Y2" s="72"/>
      <c r="Z2" s="72"/>
      <c r="AA2" s="72"/>
      <c r="AB2" s="72"/>
      <c r="AC2" s="72"/>
      <c r="AD2" s="72"/>
      <c r="AE2" s="72"/>
      <c r="AF2" s="72"/>
      <c r="AG2" s="72" t="s">
        <v>55</v>
      </c>
      <c r="AH2" s="72"/>
      <c r="AI2" s="72"/>
      <c r="AJ2" s="72"/>
      <c r="AK2" s="72"/>
      <c r="AL2" s="72"/>
      <c r="AM2" s="72"/>
      <c r="AN2" s="72"/>
      <c r="AO2" s="72"/>
      <c r="AP2" s="72"/>
      <c r="AQ2" s="72"/>
    </row>
    <row r="3" spans="1:43" ht="68" hidden="1" x14ac:dyDescent="0.2">
      <c r="A3" s="26"/>
      <c r="B3" s="25" t="s">
        <v>61</v>
      </c>
      <c r="D3" s="69" t="s">
        <v>60</v>
      </c>
      <c r="E3" s="69"/>
      <c r="F3" s="69"/>
      <c r="H3" s="70" t="s">
        <v>59</v>
      </c>
      <c r="I3" s="70"/>
      <c r="J3" s="70"/>
      <c r="K3">
        <v>2024</v>
      </c>
      <c r="L3">
        <v>2025</v>
      </c>
      <c r="M3">
        <v>2026</v>
      </c>
      <c r="N3">
        <v>2027</v>
      </c>
      <c r="O3">
        <v>2028</v>
      </c>
      <c r="P3">
        <v>2029</v>
      </c>
      <c r="Q3">
        <v>2030</v>
      </c>
      <c r="R3">
        <v>2031</v>
      </c>
      <c r="S3">
        <v>2032</v>
      </c>
      <c r="T3">
        <v>2033</v>
      </c>
      <c r="U3">
        <v>2034</v>
      </c>
      <c r="V3">
        <v>2024</v>
      </c>
      <c r="W3">
        <v>2025</v>
      </c>
      <c r="X3">
        <v>2026</v>
      </c>
      <c r="Y3">
        <v>2027</v>
      </c>
      <c r="Z3">
        <v>2028</v>
      </c>
      <c r="AA3">
        <v>2029</v>
      </c>
      <c r="AB3">
        <v>2030</v>
      </c>
      <c r="AC3">
        <v>2031</v>
      </c>
      <c r="AD3">
        <v>2032</v>
      </c>
      <c r="AE3">
        <v>2033</v>
      </c>
      <c r="AF3">
        <v>2034</v>
      </c>
      <c r="AG3">
        <v>2024</v>
      </c>
      <c r="AH3">
        <v>2025</v>
      </c>
      <c r="AI3">
        <v>2026</v>
      </c>
      <c r="AJ3">
        <v>2027</v>
      </c>
      <c r="AK3">
        <v>2028</v>
      </c>
      <c r="AL3">
        <v>2029</v>
      </c>
      <c r="AM3">
        <v>2030</v>
      </c>
      <c r="AN3">
        <v>2031</v>
      </c>
      <c r="AO3">
        <v>2032</v>
      </c>
      <c r="AP3">
        <v>2033</v>
      </c>
      <c r="AQ3">
        <v>2034</v>
      </c>
    </row>
    <row r="4" spans="1:43" hidden="1" x14ac:dyDescent="0.2">
      <c r="A4" s="24" t="s" vm="61">
        <v>58</v>
      </c>
      <c r="B4" s="23">
        <v>421724.03261699999</v>
      </c>
      <c r="D4" t="s">
        <v>57</v>
      </c>
      <c r="E4" t="s">
        <v>56</v>
      </c>
      <c r="F4" t="s">
        <v>55</v>
      </c>
      <c r="H4" t="s">
        <v>57</v>
      </c>
      <c r="I4" t="s">
        <v>56</v>
      </c>
      <c r="J4" t="s">
        <v>55</v>
      </c>
    </row>
    <row r="5" spans="1:43" hidden="1" x14ac:dyDescent="0.2">
      <c r="A5" s="22" t="s" vm="60">
        <v>54</v>
      </c>
      <c r="B5" s="21" vm="59">
        <v>356537.73867599998</v>
      </c>
      <c r="C5" t="s">
        <v>53</v>
      </c>
      <c r="D5">
        <v>271000</v>
      </c>
      <c r="E5">
        <v>780000</v>
      </c>
      <c r="F5">
        <v>1070000</v>
      </c>
      <c r="J5" s="19" t="s">
        <v>52</v>
      </c>
      <c r="K5" s="48">
        <f t="shared" ref="K5:T5" si="0">(($D$5/10)/K21)*100</f>
        <v>5.6633306653682105</v>
      </c>
      <c r="L5" s="48">
        <f t="shared" si="0"/>
        <v>5.5465614389131197</v>
      </c>
      <c r="M5" s="48">
        <f t="shared" si="0"/>
        <v>5.4798176899029807</v>
      </c>
      <c r="N5" s="48">
        <f t="shared" si="0"/>
        <v>5.4827556208360901</v>
      </c>
      <c r="O5" s="48">
        <f t="shared" si="0"/>
        <v>5.3592687663398371</v>
      </c>
      <c r="P5" s="48">
        <f t="shared" si="0"/>
        <v>5.2713479867730015</v>
      </c>
      <c r="Q5" s="48">
        <f t="shared" si="0"/>
        <v>5.2079329694826653</v>
      </c>
      <c r="R5" s="48">
        <f t="shared" si="0"/>
        <v>5.1431738127049682</v>
      </c>
      <c r="S5" s="48">
        <f t="shared" si="0"/>
        <v>5.1406274600558071</v>
      </c>
      <c r="T5" s="48">
        <f t="shared" si="0"/>
        <v>5.0249672264591414</v>
      </c>
      <c r="U5" s="49"/>
      <c r="V5" s="48">
        <f t="shared" ref="V5:AE5" si="1">(($E$5/10)/K21)*100</f>
        <v>16.300361324676029</v>
      </c>
      <c r="W5" s="48">
        <f t="shared" si="1"/>
        <v>15.964272776207503</v>
      </c>
      <c r="X5" s="48">
        <f t="shared" si="1"/>
        <v>15.772168996768727</v>
      </c>
      <c r="Y5" s="48">
        <f t="shared" si="1"/>
        <v>15.780625034140774</v>
      </c>
      <c r="Z5" s="48">
        <f t="shared" si="1"/>
        <v>15.425201615295473</v>
      </c>
      <c r="AA5" s="48">
        <f t="shared" si="1"/>
        <v>15.172145496985024</v>
      </c>
      <c r="AB5" s="48">
        <f t="shared" si="1"/>
        <v>14.989622568990699</v>
      </c>
      <c r="AC5" s="48">
        <f t="shared" si="1"/>
        <v>14.803230900036437</v>
      </c>
      <c r="AD5" s="48">
        <f t="shared" si="1"/>
        <v>14.79590191455177</v>
      </c>
      <c r="AE5" s="48">
        <f t="shared" si="1"/>
        <v>14.463005301247712</v>
      </c>
      <c r="AF5" s="49"/>
      <c r="AG5" s="48">
        <f t="shared" ref="AG5:AP5" si="2">(($F$5/10)/K21)*100</f>
        <v>22.360752073594043</v>
      </c>
      <c r="AH5" s="48">
        <f t="shared" si="2"/>
        <v>21.899707526335931</v>
      </c>
      <c r="AI5" s="48">
        <f t="shared" si="2"/>
        <v>21.63618054684941</v>
      </c>
      <c r="AJ5" s="48">
        <f t="shared" si="2"/>
        <v>21.647780495552087</v>
      </c>
      <c r="AK5" s="48">
        <f t="shared" si="2"/>
        <v>21.160212472264302</v>
      </c>
      <c r="AL5" s="48">
        <f t="shared" si="2"/>
        <v>20.81307138688971</v>
      </c>
      <c r="AM5" s="48">
        <f t="shared" si="2"/>
        <v>20.562687370282113</v>
      </c>
      <c r="AN5" s="48">
        <f t="shared" si="2"/>
        <v>20.30699623466537</v>
      </c>
      <c r="AO5" s="48">
        <f t="shared" si="2"/>
        <v>20.296942369962043</v>
      </c>
      <c r="AP5" s="48">
        <f t="shared" si="2"/>
        <v>19.840276502993657</v>
      </c>
    </row>
    <row r="6" spans="1:43" hidden="1" x14ac:dyDescent="0.2">
      <c r="A6" s="9" t="s" vm="58">
        <v>51</v>
      </c>
      <c r="B6" s="20" vm="57">
        <v>19093.5</v>
      </c>
      <c r="C6" t="s">
        <v>50</v>
      </c>
      <c r="D6">
        <f>D5*0.9</f>
        <v>243900</v>
      </c>
      <c r="E6">
        <f>E5*0.9</f>
        <v>702000</v>
      </c>
      <c r="F6">
        <f>F5*0.9</f>
        <v>963000</v>
      </c>
      <c r="J6" s="19" t="s">
        <v>49</v>
      </c>
      <c r="K6" s="48">
        <f t="shared" ref="K6:T6" si="3">(($H$10*2)/K23)*100</f>
        <v>5.3881535334728898</v>
      </c>
      <c r="L6" s="48">
        <f t="shared" si="3"/>
        <v>5.252924109457104</v>
      </c>
      <c r="M6" s="48">
        <f t="shared" si="3"/>
        <v>5.1420529027547799</v>
      </c>
      <c r="N6" s="48">
        <f t="shared" si="3"/>
        <v>5.0627043324077032</v>
      </c>
      <c r="O6" s="48">
        <f t="shared" si="3"/>
        <v>4.9306256168333835</v>
      </c>
      <c r="P6" s="48">
        <f t="shared" si="3"/>
        <v>4.8156650266966414</v>
      </c>
      <c r="Q6" s="48">
        <f t="shared" si="3"/>
        <v>4.712652646834786</v>
      </c>
      <c r="R6" s="48">
        <f t="shared" si="3"/>
        <v>4.6106492441437172</v>
      </c>
      <c r="S6" s="48">
        <f t="shared" si="3"/>
        <v>4.5345810718781925</v>
      </c>
      <c r="T6" s="48">
        <f t="shared" si="3"/>
        <v>4.4157094044033585</v>
      </c>
      <c r="U6" s="49"/>
      <c r="V6" s="48">
        <f t="shared" ref="V6:AE6" si="4">(($I$10*2)/K23)*100</f>
        <v>15.508338583427506</v>
      </c>
      <c r="W6" s="48">
        <f t="shared" si="4"/>
        <v>15.119117363013068</v>
      </c>
      <c r="X6" s="48">
        <f t="shared" si="4"/>
        <v>14.800004664755456</v>
      </c>
      <c r="Y6" s="48">
        <f t="shared" si="4"/>
        <v>14.57162132574911</v>
      </c>
      <c r="Z6" s="48">
        <f t="shared" si="4"/>
        <v>14.191468565055496</v>
      </c>
      <c r="AA6" s="48">
        <f t="shared" si="4"/>
        <v>13.860585685695131</v>
      </c>
      <c r="AB6" s="48">
        <f t="shared" si="4"/>
        <v>13.564092489044771</v>
      </c>
      <c r="AC6" s="48">
        <f t="shared" si="4"/>
        <v>13.270503359528041</v>
      </c>
      <c r="AD6" s="48">
        <f t="shared" si="4"/>
        <v>13.05156175669738</v>
      </c>
      <c r="AE6" s="48">
        <f t="shared" si="4"/>
        <v>12.709421901972764</v>
      </c>
      <c r="AF6" s="49"/>
      <c r="AG6" s="48">
        <f t="shared" ref="AG6:AP6" si="5">(($J$10*2)/K23)*100</f>
        <v>21.274259338804399</v>
      </c>
      <c r="AH6" s="48">
        <f t="shared" si="5"/>
        <v>20.740327664646131</v>
      </c>
      <c r="AI6" s="48">
        <f t="shared" si="5"/>
        <v>20.302570501651715</v>
      </c>
      <c r="AJ6" s="48">
        <f t="shared" si="5"/>
        <v>19.989275408399422</v>
      </c>
      <c r="AK6" s="48">
        <f t="shared" si="5"/>
        <v>19.467783800781259</v>
      </c>
      <c r="AL6" s="48">
        <f t="shared" si="5"/>
        <v>19.013880363709987</v>
      </c>
      <c r="AM6" s="48">
        <f t="shared" si="5"/>
        <v>18.607152517022957</v>
      </c>
      <c r="AN6" s="48">
        <f t="shared" si="5"/>
        <v>18.204408454737187</v>
      </c>
      <c r="AO6" s="48">
        <f t="shared" si="5"/>
        <v>17.904065486751534</v>
      </c>
      <c r="AP6" s="48">
        <f t="shared" si="5"/>
        <v>17.434719788603665</v>
      </c>
    </row>
    <row r="7" spans="1:43" hidden="1" x14ac:dyDescent="0.2">
      <c r="A7" s="14" t="s" vm="56">
        <v>48</v>
      </c>
      <c r="B7" s="13" vm="55">
        <v>2022.1</v>
      </c>
    </row>
    <row r="8" spans="1:43" hidden="1" x14ac:dyDescent="0.2">
      <c r="A8" s="14" t="s" vm="54">
        <v>47</v>
      </c>
      <c r="B8" s="13" vm="53">
        <v>8911.6</v>
      </c>
      <c r="C8" s="15" t="s">
        <v>46</v>
      </c>
    </row>
    <row r="9" spans="1:43" hidden="1" x14ac:dyDescent="0.2">
      <c r="A9" s="14" t="s" vm="52">
        <v>45</v>
      </c>
      <c r="B9" s="13" vm="51">
        <v>12593.293941</v>
      </c>
      <c r="C9" t="s">
        <v>44</v>
      </c>
      <c r="D9">
        <f>D6*1.5</f>
        <v>365850</v>
      </c>
      <c r="E9">
        <f>E6*1.5</f>
        <v>1053000</v>
      </c>
      <c r="F9">
        <f>F6*1.5</f>
        <v>1444500</v>
      </c>
      <c r="H9">
        <f t="shared" ref="H9:J11" si="6">D9/10</f>
        <v>36585</v>
      </c>
      <c r="I9">
        <f t="shared" si="6"/>
        <v>105300</v>
      </c>
      <c r="J9">
        <f t="shared" si="6"/>
        <v>144450</v>
      </c>
      <c r="K9" s="18">
        <f t="shared" ref="K9:U9" si="7">($H$9/K20)*100</f>
        <v>7.7077178756649243</v>
      </c>
      <c r="L9" s="18">
        <f t="shared" si="7"/>
        <v>7.4832212385096337</v>
      </c>
      <c r="M9" s="18">
        <f t="shared" si="7"/>
        <v>7.2652633383588681</v>
      </c>
      <c r="N9" s="18">
        <f t="shared" si="7"/>
        <v>7.0536537265620076</v>
      </c>
      <c r="O9" s="18">
        <f t="shared" si="7"/>
        <v>6.8482075015165123</v>
      </c>
      <c r="P9" s="18">
        <f t="shared" si="7"/>
        <v>6.6487451471034102</v>
      </c>
      <c r="Q9" s="18">
        <f t="shared" si="7"/>
        <v>6.4550923758285528</v>
      </c>
      <c r="R9" s="18">
        <f t="shared" si="7"/>
        <v>6.2670799765325764</v>
      </c>
      <c r="S9" s="18">
        <f t="shared" si="7"/>
        <v>6.084543666536482</v>
      </c>
      <c r="T9" s="18">
        <f t="shared" si="7"/>
        <v>5.907323948093671</v>
      </c>
      <c r="U9" s="18">
        <f t="shared" si="7"/>
        <v>5.735265969022981</v>
      </c>
      <c r="V9" s="18">
        <f t="shared" ref="V9:AF9" si="8">($I$9/K20)*100</f>
        <v>22.184575435493137</v>
      </c>
      <c r="W9" s="18">
        <f t="shared" si="8"/>
        <v>21.538422752905959</v>
      </c>
      <c r="X9" s="18">
        <f t="shared" si="8"/>
        <v>20.911090051365004</v>
      </c>
      <c r="Y9" s="18">
        <f t="shared" si="8"/>
        <v>20.302029176082531</v>
      </c>
      <c r="Z9" s="18">
        <f t="shared" si="8"/>
        <v>19.710707937944207</v>
      </c>
      <c r="AA9" s="18">
        <f t="shared" si="8"/>
        <v>19.136609648489518</v>
      </c>
      <c r="AB9" s="18">
        <f t="shared" si="8"/>
        <v>18.579232668436426</v>
      </c>
      <c r="AC9" s="18">
        <f t="shared" si="8"/>
        <v>18.038089969355756</v>
      </c>
      <c r="AD9" s="18">
        <f t="shared" si="8"/>
        <v>17.512708708112385</v>
      </c>
      <c r="AE9" s="18">
        <f t="shared" si="8"/>
        <v>17.002629813701343</v>
      </c>
      <c r="AF9" s="18">
        <f t="shared" si="8"/>
        <v>16.507407586117807</v>
      </c>
      <c r="AG9" s="18">
        <f t="shared" ref="AG9:AQ9" si="9">($J$9/K20)*100</f>
        <v>30.432686815355968</v>
      </c>
      <c r="AH9" s="18">
        <f t="shared" si="9"/>
        <v>29.546297878986376</v>
      </c>
      <c r="AI9" s="18">
        <f t="shared" si="9"/>
        <v>28.685726096103281</v>
      </c>
      <c r="AJ9" s="18">
        <f t="shared" si="9"/>
        <v>27.850219510779883</v>
      </c>
      <c r="AK9" s="18">
        <f t="shared" si="9"/>
        <v>27.039048068718337</v>
      </c>
      <c r="AL9" s="18">
        <f t="shared" si="9"/>
        <v>26.251502979338188</v>
      </c>
      <c r="AM9" s="18">
        <f t="shared" si="9"/>
        <v>25.486896096444838</v>
      </c>
      <c r="AN9" s="18">
        <f t="shared" si="9"/>
        <v>24.744559316936741</v>
      </c>
      <c r="AO9" s="18">
        <f t="shared" si="9"/>
        <v>24.023843997025963</v>
      </c>
      <c r="AP9" s="18">
        <f t="shared" si="9"/>
        <v>23.324120385462095</v>
      </c>
      <c r="AQ9" s="18">
        <f t="shared" si="9"/>
        <v>22.644777073264169</v>
      </c>
    </row>
    <row r="10" spans="1:43" hidden="1" x14ac:dyDescent="0.2">
      <c r="A10" s="14" t="s" vm="50">
        <v>43</v>
      </c>
      <c r="B10" s="13" vm="49">
        <v>110195</v>
      </c>
      <c r="C10" t="s">
        <v>42</v>
      </c>
      <c r="D10">
        <f>D6*1</f>
        <v>243900</v>
      </c>
      <c r="E10">
        <f>E6*1</f>
        <v>702000</v>
      </c>
      <c r="F10">
        <f>F6*1</f>
        <v>963000</v>
      </c>
      <c r="H10">
        <f t="shared" si="6"/>
        <v>24390</v>
      </c>
      <c r="I10">
        <f t="shared" si="6"/>
        <v>70200</v>
      </c>
      <c r="J10">
        <f t="shared" si="6"/>
        <v>96300</v>
      </c>
      <c r="K10" s="48">
        <f t="shared" ref="K10:U10" si="10">($H$10/K20)*100</f>
        <v>5.1384785837766156</v>
      </c>
      <c r="L10" s="48">
        <f t="shared" si="10"/>
        <v>4.9888141590064228</v>
      </c>
      <c r="M10" s="48">
        <f t="shared" si="10"/>
        <v>4.843508892239246</v>
      </c>
      <c r="N10" s="48">
        <f t="shared" si="10"/>
        <v>4.7024358177080057</v>
      </c>
      <c r="O10" s="48">
        <f t="shared" si="10"/>
        <v>4.5654716676776754</v>
      </c>
      <c r="P10" s="48">
        <f t="shared" si="10"/>
        <v>4.4324967647356068</v>
      </c>
      <c r="Q10" s="48">
        <f t="shared" si="10"/>
        <v>4.3033949172190358</v>
      </c>
      <c r="R10" s="48">
        <f t="shared" si="10"/>
        <v>4.1780533176883843</v>
      </c>
      <c r="S10" s="48">
        <f t="shared" si="10"/>
        <v>4.0563624443576547</v>
      </c>
      <c r="T10" s="48">
        <f t="shared" si="10"/>
        <v>3.9382159653957811</v>
      </c>
      <c r="U10" s="48">
        <f t="shared" si="10"/>
        <v>3.8235106460153205</v>
      </c>
      <c r="V10" s="48">
        <f t="shared" ref="V10:AF10" si="11">($I$10/K20)*100</f>
        <v>14.789716956995424</v>
      </c>
      <c r="W10" s="48">
        <f t="shared" si="11"/>
        <v>14.358948501937304</v>
      </c>
      <c r="X10" s="48">
        <f t="shared" si="11"/>
        <v>13.940726700910005</v>
      </c>
      <c r="Y10" s="48">
        <f t="shared" si="11"/>
        <v>13.534686117388354</v>
      </c>
      <c r="Z10" s="48">
        <f t="shared" si="11"/>
        <v>13.140471958629471</v>
      </c>
      <c r="AA10" s="48">
        <f t="shared" si="11"/>
        <v>12.757739765659679</v>
      </c>
      <c r="AB10" s="48">
        <f t="shared" si="11"/>
        <v>12.38615511229095</v>
      </c>
      <c r="AC10" s="48">
        <f t="shared" si="11"/>
        <v>12.025393312903837</v>
      </c>
      <c r="AD10" s="48">
        <f t="shared" si="11"/>
        <v>11.675139138741589</v>
      </c>
      <c r="AE10" s="48">
        <f t="shared" si="11"/>
        <v>11.335086542467561</v>
      </c>
      <c r="AF10" s="48">
        <f t="shared" si="11"/>
        <v>11.004938390745204</v>
      </c>
      <c r="AG10" s="48">
        <f t="shared" ref="AG10:AQ10" si="12">($J$10/K20)*100</f>
        <v>20.28845787690398</v>
      </c>
      <c r="AH10" s="48">
        <f t="shared" si="12"/>
        <v>19.697531919324252</v>
      </c>
      <c r="AI10" s="48">
        <f t="shared" si="12"/>
        <v>19.123817397402185</v>
      </c>
      <c r="AJ10" s="48">
        <f t="shared" si="12"/>
        <v>18.566813007186589</v>
      </c>
      <c r="AK10" s="48">
        <f t="shared" si="12"/>
        <v>18.026032045812222</v>
      </c>
      <c r="AL10" s="48">
        <f t="shared" si="12"/>
        <v>17.501001986225457</v>
      </c>
      <c r="AM10" s="48">
        <f t="shared" si="12"/>
        <v>16.991264064296558</v>
      </c>
      <c r="AN10" s="48">
        <f t="shared" si="12"/>
        <v>16.496372877957828</v>
      </c>
      <c r="AO10" s="48">
        <f t="shared" si="12"/>
        <v>16.015895998017307</v>
      </c>
      <c r="AP10" s="48">
        <f t="shared" si="12"/>
        <v>15.549413590308065</v>
      </c>
      <c r="AQ10" s="48">
        <f t="shared" si="12"/>
        <v>15.09651804884278</v>
      </c>
    </row>
    <row r="11" spans="1:43" hidden="1" x14ac:dyDescent="0.2">
      <c r="A11" s="14" t="s" vm="48">
        <v>41</v>
      </c>
      <c r="B11" s="13" vm="47">
        <v>481.2</v>
      </c>
      <c r="C11" t="s">
        <v>40</v>
      </c>
      <c r="D11">
        <f>D6*0.5</f>
        <v>121950</v>
      </c>
      <c r="E11">
        <f>E6*0.5</f>
        <v>351000</v>
      </c>
      <c r="F11">
        <f>F6*0.5</f>
        <v>481500</v>
      </c>
      <c r="H11">
        <f t="shared" si="6"/>
        <v>12195</v>
      </c>
      <c r="I11">
        <f t="shared" si="6"/>
        <v>35100</v>
      </c>
      <c r="J11">
        <f t="shared" si="6"/>
        <v>48150</v>
      </c>
      <c r="K11" s="18">
        <f t="shared" ref="K11:U11" si="13">($H$11/K20)*100</f>
        <v>2.5692392918883078</v>
      </c>
      <c r="L11" s="18">
        <f t="shared" si="13"/>
        <v>2.4944070795032114</v>
      </c>
      <c r="M11" s="18">
        <f t="shared" si="13"/>
        <v>2.421754446119623</v>
      </c>
      <c r="N11" s="18">
        <f t="shared" si="13"/>
        <v>2.3512179088540028</v>
      </c>
      <c r="O11" s="18">
        <f t="shared" si="13"/>
        <v>2.2827358338388377</v>
      </c>
      <c r="P11" s="18">
        <f t="shared" si="13"/>
        <v>2.2162483823678034</v>
      </c>
      <c r="Q11" s="18">
        <f t="shared" si="13"/>
        <v>2.1516974586095179</v>
      </c>
      <c r="R11" s="18">
        <f t="shared" si="13"/>
        <v>2.0890266588441921</v>
      </c>
      <c r="S11" s="18">
        <f t="shared" si="13"/>
        <v>2.0281812221788273</v>
      </c>
      <c r="T11" s="18">
        <f t="shared" si="13"/>
        <v>1.9691079826978906</v>
      </c>
      <c r="U11" s="18">
        <f t="shared" si="13"/>
        <v>1.9117553230076603</v>
      </c>
      <c r="V11" s="18">
        <f t="shared" ref="V11:AF11" si="14">($I$11/K20)*100</f>
        <v>7.3948584784977118</v>
      </c>
      <c r="W11" s="18">
        <f t="shared" si="14"/>
        <v>7.179474250968652</v>
      </c>
      <c r="X11" s="18">
        <f t="shared" si="14"/>
        <v>6.9703633504550027</v>
      </c>
      <c r="Y11" s="18">
        <f t="shared" si="14"/>
        <v>6.767343058694177</v>
      </c>
      <c r="Z11" s="18">
        <f t="shared" si="14"/>
        <v>6.5702359793147354</v>
      </c>
      <c r="AA11" s="18">
        <f t="shared" si="14"/>
        <v>6.3788698828298394</v>
      </c>
      <c r="AB11" s="18">
        <f t="shared" si="14"/>
        <v>6.1930775561454752</v>
      </c>
      <c r="AC11" s="18">
        <f t="shared" si="14"/>
        <v>6.0126966564519186</v>
      </c>
      <c r="AD11" s="18">
        <f t="shared" si="14"/>
        <v>5.8375695693707943</v>
      </c>
      <c r="AE11" s="18">
        <f t="shared" si="14"/>
        <v>5.6675432712337805</v>
      </c>
      <c r="AF11" s="18">
        <f t="shared" si="14"/>
        <v>5.5024691953726022</v>
      </c>
      <c r="AG11" s="18">
        <f t="shared" ref="AG11:AQ11" si="15">($J$11/K20)*100</f>
        <v>10.14422893845199</v>
      </c>
      <c r="AH11" s="18">
        <f t="shared" si="15"/>
        <v>9.848765959662126</v>
      </c>
      <c r="AI11" s="18">
        <f t="shared" si="15"/>
        <v>9.5619086987010924</v>
      </c>
      <c r="AJ11" s="18">
        <f t="shared" si="15"/>
        <v>9.2834065035932944</v>
      </c>
      <c r="AK11" s="18">
        <f t="shared" si="15"/>
        <v>9.0130160229061111</v>
      </c>
      <c r="AL11" s="18">
        <f t="shared" si="15"/>
        <v>8.7505009931127287</v>
      </c>
      <c r="AM11" s="18">
        <f t="shared" si="15"/>
        <v>8.4956320321482792</v>
      </c>
      <c r="AN11" s="18">
        <f t="shared" si="15"/>
        <v>8.2481864389789141</v>
      </c>
      <c r="AO11" s="18">
        <f t="shared" si="15"/>
        <v>8.0079479990086533</v>
      </c>
      <c r="AP11" s="18">
        <f t="shared" si="15"/>
        <v>7.7747067951540325</v>
      </c>
      <c r="AQ11" s="18">
        <f t="shared" si="15"/>
        <v>7.5482590244213901</v>
      </c>
    </row>
    <row r="12" spans="1:43" hidden="1" x14ac:dyDescent="0.2">
      <c r="A12" s="14" t="s" vm="46">
        <v>39</v>
      </c>
      <c r="B12" s="13" vm="45">
        <v>15487.6</v>
      </c>
    </row>
    <row r="13" spans="1:43" hidden="1" x14ac:dyDescent="0.2">
      <c r="A13" s="14" t="s" vm="44">
        <v>38</v>
      </c>
      <c r="B13" s="13" vm="43">
        <v>3245</v>
      </c>
      <c r="C13" t="s">
        <v>37</v>
      </c>
      <c r="D13">
        <v>2021</v>
      </c>
      <c r="E13">
        <v>2022</v>
      </c>
      <c r="F13">
        <v>2023</v>
      </c>
    </row>
    <row r="14" spans="1:43" hidden="1" x14ac:dyDescent="0.2">
      <c r="A14" s="14" t="s" vm="42">
        <v>36</v>
      </c>
      <c r="B14" s="13" vm="41">
        <v>32339</v>
      </c>
      <c r="C14" t="s">
        <v>35</v>
      </c>
      <c r="D14">
        <v>14532191</v>
      </c>
      <c r="E14">
        <f>D14*1.03</f>
        <v>14968156.73</v>
      </c>
      <c r="F14">
        <f>E14*1.03</f>
        <v>15417201.4319</v>
      </c>
      <c r="J14" t="s">
        <v>34</v>
      </c>
      <c r="K14" s="16">
        <f>F14*1.03</f>
        <v>15879717.474857001</v>
      </c>
      <c r="L14" s="16">
        <f t="shared" ref="L14:U14" si="16">K14*1.03</f>
        <v>16356108.999102712</v>
      </c>
      <c r="M14" s="16">
        <f t="shared" si="16"/>
        <v>16846792.269075792</v>
      </c>
      <c r="N14" s="16">
        <f t="shared" si="16"/>
        <v>17352196.037148066</v>
      </c>
      <c r="O14" s="16">
        <f t="shared" si="16"/>
        <v>17872761.918262508</v>
      </c>
      <c r="P14" s="16">
        <f t="shared" si="16"/>
        <v>18408944.775810383</v>
      </c>
      <c r="Q14" s="16">
        <f t="shared" si="16"/>
        <v>18961213.119084693</v>
      </c>
      <c r="R14" s="16">
        <f t="shared" si="16"/>
        <v>19530049.512657236</v>
      </c>
      <c r="S14" s="16">
        <f t="shared" si="16"/>
        <v>20115950.998036955</v>
      </c>
      <c r="T14" s="16">
        <f t="shared" si="16"/>
        <v>20719429.527978063</v>
      </c>
      <c r="U14" s="16">
        <f t="shared" si="16"/>
        <v>21341012.413817406</v>
      </c>
    </row>
    <row r="15" spans="1:43" hidden="1" x14ac:dyDescent="0.2">
      <c r="A15" s="14" t="s" vm="40">
        <v>33</v>
      </c>
      <c r="B15" s="13" vm="39">
        <v>73030.945007999995</v>
      </c>
      <c r="J15" t="s">
        <v>32</v>
      </c>
      <c r="K15" s="16">
        <v>27266205</v>
      </c>
      <c r="L15" s="16">
        <v>28610078</v>
      </c>
      <c r="M15" s="16">
        <v>29932298</v>
      </c>
      <c r="N15" s="16">
        <v>31251275</v>
      </c>
      <c r="O15" s="16">
        <v>32525380</v>
      </c>
      <c r="P15" s="16">
        <v>33810782</v>
      </c>
      <c r="Q15" s="16">
        <v>35132682</v>
      </c>
      <c r="R15" s="16">
        <v>36487812</v>
      </c>
      <c r="S15" s="16">
        <v>37874165</v>
      </c>
      <c r="T15" s="16">
        <v>39288070</v>
      </c>
      <c r="U15" s="16"/>
    </row>
    <row r="16" spans="1:43" hidden="1" x14ac:dyDescent="0.2">
      <c r="A16" s="14" t="s" vm="38">
        <v>31</v>
      </c>
      <c r="B16" s="13" vm="37">
        <v>1205.0999999999999</v>
      </c>
      <c r="C16" t="s">
        <v>30</v>
      </c>
      <c r="D16">
        <f>B4/D14*100</f>
        <v>2.9019989664118784</v>
      </c>
      <c r="J16" t="s">
        <v>29</v>
      </c>
      <c r="K16" s="16">
        <f t="shared" ref="K16:T16" si="17">K15*0.9</f>
        <v>24539584.5</v>
      </c>
      <c r="L16" s="16">
        <f t="shared" si="17"/>
        <v>25749070.199999999</v>
      </c>
      <c r="M16" s="16">
        <f t="shared" si="17"/>
        <v>26939068.199999999</v>
      </c>
      <c r="N16" s="16">
        <f t="shared" si="17"/>
        <v>28126147.5</v>
      </c>
      <c r="O16" s="16">
        <f t="shared" si="17"/>
        <v>29272842</v>
      </c>
      <c r="P16" s="16">
        <f t="shared" si="17"/>
        <v>30429703.800000001</v>
      </c>
      <c r="Q16" s="16">
        <f t="shared" si="17"/>
        <v>31619413.800000001</v>
      </c>
      <c r="R16" s="16">
        <f t="shared" si="17"/>
        <v>32839030.800000001</v>
      </c>
      <c r="S16" s="16">
        <f t="shared" si="17"/>
        <v>34086748.5</v>
      </c>
      <c r="T16" s="16">
        <f t="shared" si="17"/>
        <v>35359263</v>
      </c>
    </row>
    <row r="17" spans="1:37" hidden="1" x14ac:dyDescent="0.2">
      <c r="A17" s="14" t="s" vm="36">
        <v>28</v>
      </c>
      <c r="B17" s="13" vm="35">
        <v>33960</v>
      </c>
      <c r="J17" t="s">
        <v>27</v>
      </c>
      <c r="K17" s="16">
        <f t="shared" ref="K17:T17" si="18">K14+K16</f>
        <v>40419301.974857002</v>
      </c>
      <c r="L17" s="16">
        <f t="shared" si="18"/>
        <v>42105179.199102715</v>
      </c>
      <c r="M17" s="16">
        <f t="shared" si="18"/>
        <v>43785860.469075792</v>
      </c>
      <c r="N17" s="16">
        <f t="shared" si="18"/>
        <v>45478343.537148066</v>
      </c>
      <c r="O17" s="16">
        <f t="shared" si="18"/>
        <v>47145603.918262511</v>
      </c>
      <c r="P17" s="16">
        <f t="shared" si="18"/>
        <v>48838648.575810388</v>
      </c>
      <c r="Q17" s="16">
        <f t="shared" si="18"/>
        <v>50580626.919084698</v>
      </c>
      <c r="R17" s="16">
        <f t="shared" si="18"/>
        <v>52369080.312657237</v>
      </c>
      <c r="S17" s="16">
        <f t="shared" si="18"/>
        <v>54202699.498036951</v>
      </c>
      <c r="T17" s="16">
        <f t="shared" si="18"/>
        <v>56078692.527978063</v>
      </c>
    </row>
    <row r="18" spans="1:37" hidden="1" x14ac:dyDescent="0.2">
      <c r="A18" s="14" t="s" vm="34">
        <v>26</v>
      </c>
      <c r="B18" s="13" vm="33">
        <v>1554</v>
      </c>
      <c r="C18" t="s">
        <v>25</v>
      </c>
    </row>
    <row r="19" spans="1:37" hidden="1" x14ac:dyDescent="0.2">
      <c r="A19" s="14" t="s" vm="32">
        <v>24</v>
      </c>
      <c r="B19" s="13" vm="31">
        <v>286.39999999999998</v>
      </c>
      <c r="C19" t="s">
        <v>23</v>
      </c>
      <c r="K19">
        <f>D16*1.1</f>
        <v>3.1921988630530667</v>
      </c>
      <c r="L19">
        <f t="shared" ref="L19:U19" si="19">K19*1.005</f>
        <v>3.2081598573683316</v>
      </c>
      <c r="M19">
        <f t="shared" si="19"/>
        <v>3.2242006566551731</v>
      </c>
      <c r="N19">
        <f t="shared" si="19"/>
        <v>3.2403216599384486</v>
      </c>
      <c r="O19">
        <f t="shared" si="19"/>
        <v>3.2565232682381406</v>
      </c>
      <c r="P19">
        <f t="shared" si="19"/>
        <v>3.2728058845793311</v>
      </c>
      <c r="Q19">
        <f t="shared" si="19"/>
        <v>3.2891699140022275</v>
      </c>
      <c r="R19">
        <f t="shared" si="19"/>
        <v>3.3056157635722383</v>
      </c>
      <c r="S19">
        <f t="shared" si="19"/>
        <v>3.3221438423900991</v>
      </c>
      <c r="T19">
        <f t="shared" si="19"/>
        <v>3.3387545616020491</v>
      </c>
      <c r="U19">
        <f t="shared" si="19"/>
        <v>3.3554483344100592</v>
      </c>
    </row>
    <row r="20" spans="1:37" hidden="1" x14ac:dyDescent="0.2">
      <c r="A20" s="14" t="s" vm="30">
        <v>22</v>
      </c>
      <c r="B20" s="13" vm="29">
        <v>1183.2</v>
      </c>
      <c r="J20" t="s">
        <v>292</v>
      </c>
      <c r="K20" s="16">
        <v>474654.11409916083</v>
      </c>
      <c r="L20" s="16">
        <v>488893.73752213566</v>
      </c>
      <c r="M20" s="16">
        <v>503560.54964779975</v>
      </c>
      <c r="N20" s="16">
        <v>518667.36613723374</v>
      </c>
      <c r="O20" s="16">
        <v>534227.38712135074</v>
      </c>
      <c r="P20" s="16">
        <v>550254.20873499126</v>
      </c>
      <c r="Q20" s="16">
        <v>566761.83499704103</v>
      </c>
      <c r="R20" s="16">
        <v>583764.69004695222</v>
      </c>
      <c r="S20" s="16">
        <v>601277.63074836077</v>
      </c>
      <c r="T20" s="16">
        <v>619315.95967081166</v>
      </c>
      <c r="U20" s="16">
        <v>637895.43846093607</v>
      </c>
    </row>
    <row r="21" spans="1:37" hidden="1" x14ac:dyDescent="0.2">
      <c r="A21" s="14" t="s" vm="28">
        <v>21</v>
      </c>
      <c r="B21" s="13" vm="27">
        <v>3277.2</v>
      </c>
      <c r="J21" t="s">
        <v>20</v>
      </c>
      <c r="K21" s="17">
        <v>478517</v>
      </c>
      <c r="L21" s="17">
        <v>488591</v>
      </c>
      <c r="M21" s="17">
        <v>494542</v>
      </c>
      <c r="N21" s="17">
        <v>494277</v>
      </c>
      <c r="O21" s="17">
        <v>505666</v>
      </c>
      <c r="P21" s="17">
        <v>514100</v>
      </c>
      <c r="Q21" s="17">
        <v>520360</v>
      </c>
      <c r="R21" s="17">
        <v>526912</v>
      </c>
      <c r="S21" s="17">
        <v>527173</v>
      </c>
      <c r="T21" s="17">
        <v>539307</v>
      </c>
      <c r="U21" s="16"/>
    </row>
    <row r="22" spans="1:37" hidden="1" x14ac:dyDescent="0.2">
      <c r="A22" s="14" t="s" vm="26">
        <v>19</v>
      </c>
      <c r="B22" s="13" vm="25">
        <v>1895.5</v>
      </c>
      <c r="J22" t="s">
        <v>18</v>
      </c>
      <c r="K22" s="16">
        <f t="shared" ref="K22:T22" si="20">K21*0.9</f>
        <v>430665.3</v>
      </c>
      <c r="L22" s="16">
        <f t="shared" si="20"/>
        <v>439731.9</v>
      </c>
      <c r="M22" s="16">
        <f t="shared" si="20"/>
        <v>445087.8</v>
      </c>
      <c r="N22" s="16">
        <f t="shared" si="20"/>
        <v>444849.3</v>
      </c>
      <c r="O22" s="16">
        <f t="shared" si="20"/>
        <v>455099.4</v>
      </c>
      <c r="P22" s="16">
        <f t="shared" si="20"/>
        <v>462690</v>
      </c>
      <c r="Q22" s="16">
        <f t="shared" si="20"/>
        <v>468324</v>
      </c>
      <c r="R22" s="16">
        <f t="shared" si="20"/>
        <v>474220.79999999999</v>
      </c>
      <c r="S22" s="16">
        <f t="shared" si="20"/>
        <v>474455.7</v>
      </c>
      <c r="T22" s="16">
        <f t="shared" si="20"/>
        <v>485376.3</v>
      </c>
    </row>
    <row r="23" spans="1:37" hidden="1" x14ac:dyDescent="0.2">
      <c r="A23" s="14" t="s" vm="24">
        <v>17</v>
      </c>
      <c r="B23" s="13" vm="23">
        <v>757.1</v>
      </c>
      <c r="J23" t="s">
        <v>16</v>
      </c>
      <c r="K23" s="16">
        <f t="shared" ref="K23:T23" si="21">K20+K22</f>
        <v>905319.41409916081</v>
      </c>
      <c r="L23" s="16">
        <f t="shared" si="21"/>
        <v>928625.63752213563</v>
      </c>
      <c r="M23" s="16">
        <f t="shared" si="21"/>
        <v>948648.34964779974</v>
      </c>
      <c r="N23" s="16">
        <f t="shared" si="21"/>
        <v>963516.66613723373</v>
      </c>
      <c r="O23" s="16">
        <f t="shared" si="21"/>
        <v>989326.78712135076</v>
      </c>
      <c r="P23" s="16">
        <f t="shared" si="21"/>
        <v>1012944.2087349913</v>
      </c>
      <c r="Q23" s="16">
        <f t="shared" si="21"/>
        <v>1035085.834997041</v>
      </c>
      <c r="R23" s="16">
        <f t="shared" si="21"/>
        <v>1057985.4900469522</v>
      </c>
      <c r="S23" s="16">
        <f t="shared" si="21"/>
        <v>1075733.3307483608</v>
      </c>
      <c r="T23" s="16">
        <f t="shared" si="21"/>
        <v>1104692.2596708117</v>
      </c>
    </row>
    <row r="24" spans="1:37" hidden="1" x14ac:dyDescent="0.2">
      <c r="A24" s="14" t="s" vm="22">
        <v>15</v>
      </c>
      <c r="B24" s="13" vm="21">
        <v>33417</v>
      </c>
    </row>
    <row r="25" spans="1:37" hidden="1" x14ac:dyDescent="0.2">
      <c r="A25" s="14" t="s" vm="20">
        <v>14</v>
      </c>
      <c r="B25" s="13" vm="19">
        <v>11444.7</v>
      </c>
      <c r="J25" t="s">
        <v>291</v>
      </c>
      <c r="K25">
        <f>B4*(1.03^4)</f>
        <v>474654.11409916083</v>
      </c>
      <c r="L25">
        <f>K25*1.03</f>
        <v>488893.73752213566</v>
      </c>
      <c r="M25">
        <f t="shared" ref="M25:U25" si="22">L25*1.03</f>
        <v>503560.54964779975</v>
      </c>
      <c r="N25">
        <f t="shared" si="22"/>
        <v>518667.36613723374</v>
      </c>
      <c r="O25">
        <f t="shared" si="22"/>
        <v>534227.38712135074</v>
      </c>
      <c r="P25">
        <f t="shared" si="22"/>
        <v>550254.20873499126</v>
      </c>
      <c r="Q25">
        <f t="shared" si="22"/>
        <v>566761.83499704103</v>
      </c>
      <c r="R25">
        <f t="shared" si="22"/>
        <v>583764.69004695222</v>
      </c>
      <c r="S25">
        <f t="shared" si="22"/>
        <v>601277.63074836077</v>
      </c>
      <c r="T25">
        <f t="shared" si="22"/>
        <v>619315.95967081166</v>
      </c>
      <c r="U25">
        <f t="shared" si="22"/>
        <v>637895.43846093607</v>
      </c>
    </row>
    <row r="26" spans="1:37" hidden="1" x14ac:dyDescent="0.2">
      <c r="A26" s="14" t="s" vm="18">
        <v>13</v>
      </c>
      <c r="B26" s="13" vm="17">
        <v>15023.9</v>
      </c>
    </row>
    <row r="27" spans="1:37" hidden="1" x14ac:dyDescent="0.2">
      <c r="A27" s="14" t="s" vm="16">
        <v>12</v>
      </c>
      <c r="B27" s="13" vm="15">
        <v>5155.3</v>
      </c>
      <c r="AK27" s="15"/>
    </row>
    <row r="28" spans="1:37" hidden="1" x14ac:dyDescent="0.2">
      <c r="A28" s="14" t="s" vm="14">
        <v>11</v>
      </c>
      <c r="B28" s="13" vm="13">
        <v>5341.6</v>
      </c>
    </row>
    <row r="29" spans="1:37" hidden="1" x14ac:dyDescent="0.2">
      <c r="A29" s="14" t="s" vm="12">
        <v>10</v>
      </c>
      <c r="B29" s="13" vm="11">
        <v>1290.7936669999999</v>
      </c>
    </row>
    <row r="30" spans="1:37" hidden="1" x14ac:dyDescent="0.2">
      <c r="A30" s="14" t="s" vm="10">
        <v>9</v>
      </c>
      <c r="B30" s="13" vm="9">
        <v>3594.7</v>
      </c>
    </row>
    <row r="31" spans="1:37" hidden="1" x14ac:dyDescent="0.2">
      <c r="A31" s="12" t="s" vm="8">
        <v>8</v>
      </c>
      <c r="B31" s="11" vm="7">
        <v>6745</v>
      </c>
    </row>
    <row r="32" spans="1:37" hidden="1" x14ac:dyDescent="0.2">
      <c r="A32" s="7" t="s" vm="6">
        <v>7</v>
      </c>
      <c r="B32" s="10" vm="5">
        <v>18193.2</v>
      </c>
    </row>
    <row r="33" spans="1:38" hidden="1" x14ac:dyDescent="0.2">
      <c r="A33" s="9" t="s" vm="4">
        <v>6</v>
      </c>
      <c r="B33" s="8" vm="3">
        <v>445.8</v>
      </c>
    </row>
    <row r="34" spans="1:38" hidden="1" x14ac:dyDescent="0.2">
      <c r="A34" s="7" t="s" vm="2">
        <v>5</v>
      </c>
      <c r="B34" s="6" vm="1">
        <v>40380.6</v>
      </c>
    </row>
    <row r="35" spans="1:38" hidden="1" x14ac:dyDescent="0.2">
      <c r="A35" s="2"/>
      <c r="B35" s="2"/>
      <c r="C35" s="1" t="s">
        <v>4</v>
      </c>
      <c r="D35" s="1"/>
      <c r="E35" s="1"/>
      <c r="F35" s="1"/>
    </row>
    <row r="36" spans="1:38" hidden="1" x14ac:dyDescent="0.2">
      <c r="A36" s="2"/>
      <c r="B36" s="2"/>
      <c r="C36" s="2"/>
      <c r="D36" s="2"/>
      <c r="E36" s="2"/>
      <c r="F36" s="2"/>
      <c r="G36" s="2"/>
      <c r="H36" s="2"/>
      <c r="I36" s="2"/>
    </row>
    <row r="37" spans="1:38" hidden="1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1"/>
      <c r="S37" s="1"/>
      <c r="T37" s="1"/>
      <c r="U37" s="1"/>
    </row>
    <row r="38" spans="1:38" hidden="1" x14ac:dyDescent="0.2">
      <c r="A38" s="5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1"/>
      <c r="S38" s="1"/>
      <c r="T38" s="1"/>
      <c r="U38" s="1"/>
    </row>
    <row r="39" spans="1:38" hidden="1" x14ac:dyDescent="0.2">
      <c r="A39" s="4" t="s">
        <v>3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1"/>
      <c r="S39" s="1"/>
      <c r="T39" s="1"/>
      <c r="U39" s="1"/>
    </row>
    <row r="40" spans="1:38" hidden="1" x14ac:dyDescent="0.2">
      <c r="A40" s="3" t="s">
        <v>2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1"/>
      <c r="S40" s="1"/>
      <c r="T40" s="1"/>
      <c r="U40" s="1"/>
    </row>
    <row r="41" spans="1:38" x14ac:dyDescent="0.2">
      <c r="J41" s="2"/>
      <c r="K41" s="2"/>
      <c r="L41" s="2"/>
      <c r="M41" s="2"/>
      <c r="N41" s="2"/>
      <c r="O41" s="2"/>
      <c r="P41" s="2"/>
      <c r="Q41" s="2"/>
      <c r="R41" s="1"/>
      <c r="S41" s="1"/>
      <c r="T41" s="1"/>
      <c r="U41" s="1"/>
    </row>
    <row r="42" spans="1:38" x14ac:dyDescent="0.2">
      <c r="R42" s="1"/>
      <c r="S42" s="1"/>
      <c r="T42" s="1"/>
      <c r="U42" s="1"/>
    </row>
    <row r="44" spans="1:38" x14ac:dyDescent="0.2">
      <c r="X44" s="71" t="s">
        <v>1</v>
      </c>
      <c r="Y44" s="71"/>
      <c r="Z44" s="71"/>
      <c r="AA44" s="71"/>
      <c r="AI44" s="71" t="s">
        <v>0</v>
      </c>
      <c r="AJ44" s="71"/>
      <c r="AK44" s="71"/>
      <c r="AL44" s="71"/>
    </row>
    <row r="46" spans="1:38" x14ac:dyDescent="0.2">
      <c r="K46" t="s">
        <v>285</v>
      </c>
      <c r="L46" t="s">
        <v>57</v>
      </c>
      <c r="M46" t="s">
        <v>56</v>
      </c>
      <c r="N46" t="s">
        <v>55</v>
      </c>
    </row>
    <row r="47" spans="1:38" x14ac:dyDescent="0.2">
      <c r="K47" t="s">
        <v>286</v>
      </c>
      <c r="L47" s="18">
        <f>AVERAGE(K5:T5)</f>
        <v>5.3319783636835822</v>
      </c>
      <c r="M47" s="18">
        <f>AVERAGE(V5:AE5)</f>
        <v>15.346653592890016</v>
      </c>
      <c r="N47" s="18">
        <f>AVERAGE(AG5:AP5)</f>
        <v>21.052460697938866</v>
      </c>
    </row>
    <row r="48" spans="1:38" x14ac:dyDescent="0.2">
      <c r="K48" t="s">
        <v>287</v>
      </c>
      <c r="L48" s="18">
        <f>AVERAGE(K10:T10)</f>
        <v>4.5147232529804437</v>
      </c>
      <c r="M48" s="18">
        <f>AVERAGE(V10:AE10)</f>
        <v>12.994406410792417</v>
      </c>
      <c r="N48" s="18">
        <f>AVERAGE(AG10:AP10)</f>
        <v>17.825660076343446</v>
      </c>
    </row>
    <row r="49" spans="11:14" x14ac:dyDescent="0.2">
      <c r="K49" t="s">
        <v>288</v>
      </c>
      <c r="L49" s="18">
        <f>AVERAGE(K6:T6)</f>
        <v>4.8865717888882552</v>
      </c>
      <c r="M49" s="18">
        <f>AVERAGE(V6:AE6)</f>
        <v>14.064671569493871</v>
      </c>
      <c r="N49" s="18">
        <f>AVERAGE(AG6:AP6)</f>
        <v>19.293844332510826</v>
      </c>
    </row>
  </sheetData>
  <mergeCells count="7">
    <mergeCell ref="D3:F3"/>
    <mergeCell ref="H3:J3"/>
    <mergeCell ref="X44:AA44"/>
    <mergeCell ref="AI44:AL44"/>
    <mergeCell ref="K2:U2"/>
    <mergeCell ref="V2:AF2"/>
    <mergeCell ref="AG2:AQ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FEFCDC-56E6-4897-964E-A47ADD040FD7}">
  <dimension ref="B2:G23"/>
  <sheetViews>
    <sheetView workbookViewId="0">
      <selection activeCell="B15" sqref="B15"/>
    </sheetView>
  </sheetViews>
  <sheetFormatPr baseColWidth="10" defaultColWidth="8.83203125" defaultRowHeight="16" x14ac:dyDescent="0.2"/>
  <cols>
    <col min="2" max="2" width="28.5" customWidth="1"/>
  </cols>
  <sheetData>
    <row r="2" spans="2:7" ht="17" thickBot="1" x14ac:dyDescent="0.25">
      <c r="B2" s="15" t="s">
        <v>289</v>
      </c>
    </row>
    <row r="3" spans="2:7" ht="121" thickTop="1" x14ac:dyDescent="0.2">
      <c r="B3" s="51"/>
      <c r="C3" s="52" t="s">
        <v>72</v>
      </c>
      <c r="D3" s="52" t="s">
        <v>73</v>
      </c>
      <c r="E3" s="52" t="s">
        <v>316</v>
      </c>
      <c r="F3" s="52" t="s">
        <v>317</v>
      </c>
      <c r="G3" s="52" t="s">
        <v>74</v>
      </c>
    </row>
    <row r="4" spans="2:7" x14ac:dyDescent="0.2">
      <c r="B4" s="53" t="s">
        <v>75</v>
      </c>
      <c r="C4" s="61">
        <v>2</v>
      </c>
      <c r="D4" s="61">
        <v>2020</v>
      </c>
      <c r="E4" s="62">
        <v>0.3</v>
      </c>
      <c r="F4" s="63">
        <v>1747</v>
      </c>
      <c r="G4" s="64">
        <v>0.3</v>
      </c>
    </row>
    <row r="5" spans="2:7" x14ac:dyDescent="0.2">
      <c r="B5" s="53" t="s">
        <v>76</v>
      </c>
      <c r="C5" s="54">
        <v>2</v>
      </c>
      <c r="D5" s="54">
        <v>2021</v>
      </c>
      <c r="E5" s="55">
        <v>5</v>
      </c>
      <c r="F5" s="54"/>
      <c r="G5" s="55"/>
    </row>
    <row r="6" spans="2:7" x14ac:dyDescent="0.2">
      <c r="B6" s="53" t="s">
        <v>77</v>
      </c>
      <c r="C6" s="54">
        <v>2</v>
      </c>
      <c r="D6" s="54">
        <v>2022</v>
      </c>
      <c r="E6" s="55">
        <v>160</v>
      </c>
      <c r="F6" s="56">
        <v>5623</v>
      </c>
      <c r="G6" s="57">
        <v>0.9</v>
      </c>
    </row>
    <row r="7" spans="2:7" x14ac:dyDescent="0.2">
      <c r="B7" s="53" t="s">
        <v>78</v>
      </c>
      <c r="C7" s="54">
        <v>2</v>
      </c>
      <c r="D7" s="54">
        <v>2019</v>
      </c>
      <c r="E7" s="55">
        <v>236</v>
      </c>
      <c r="F7" s="56">
        <v>25607</v>
      </c>
      <c r="G7" s="57">
        <v>1.4</v>
      </c>
    </row>
    <row r="8" spans="2:7" x14ac:dyDescent="0.2">
      <c r="B8" s="53" t="s">
        <v>79</v>
      </c>
      <c r="C8" s="54">
        <v>2</v>
      </c>
      <c r="D8" s="54">
        <v>2020</v>
      </c>
      <c r="E8" s="55">
        <v>5</v>
      </c>
      <c r="F8" s="56">
        <v>7225</v>
      </c>
      <c r="G8" s="57">
        <v>1</v>
      </c>
    </row>
    <row r="9" spans="2:7" x14ac:dyDescent="0.2">
      <c r="B9" s="53" t="s">
        <v>80</v>
      </c>
      <c r="C9" s="54">
        <v>1</v>
      </c>
      <c r="D9" s="54">
        <v>2020</v>
      </c>
      <c r="E9" s="55">
        <v>229</v>
      </c>
      <c r="F9" s="56">
        <v>14089</v>
      </c>
      <c r="G9" s="57">
        <v>3.3</v>
      </c>
    </row>
    <row r="10" spans="2:7" x14ac:dyDescent="0.2">
      <c r="B10" s="53" t="s">
        <v>81</v>
      </c>
      <c r="C10" s="54">
        <v>1</v>
      </c>
      <c r="D10" s="54">
        <v>2021</v>
      </c>
      <c r="E10" s="55">
        <v>9.1</v>
      </c>
      <c r="F10" s="56">
        <v>156896</v>
      </c>
      <c r="G10" s="57">
        <v>134.4</v>
      </c>
    </row>
    <row r="11" spans="2:7" x14ac:dyDescent="0.2">
      <c r="B11" s="53" t="s">
        <v>82</v>
      </c>
      <c r="C11" s="54">
        <v>1</v>
      </c>
      <c r="D11" s="54">
        <v>2017</v>
      </c>
      <c r="E11" s="55">
        <v>589</v>
      </c>
      <c r="F11" s="56">
        <v>69294</v>
      </c>
      <c r="G11" s="57">
        <v>9.5</v>
      </c>
    </row>
    <row r="12" spans="2:7" x14ac:dyDescent="0.2">
      <c r="B12" s="53" t="s">
        <v>83</v>
      </c>
      <c r="C12" s="54">
        <v>2</v>
      </c>
      <c r="D12" s="54">
        <v>2020</v>
      </c>
      <c r="E12" s="55">
        <v>36.6</v>
      </c>
      <c r="F12" s="56">
        <v>22061</v>
      </c>
      <c r="G12" s="57">
        <v>3</v>
      </c>
    </row>
    <row r="13" spans="2:7" x14ac:dyDescent="0.2">
      <c r="B13" s="53" t="s">
        <v>84</v>
      </c>
      <c r="C13" s="54">
        <v>2</v>
      </c>
      <c r="D13" s="54">
        <v>2020</v>
      </c>
      <c r="E13" s="55">
        <v>422</v>
      </c>
      <c r="F13" s="56">
        <v>27977</v>
      </c>
      <c r="G13" s="57">
        <v>6.5</v>
      </c>
    </row>
    <row r="14" spans="2:7" x14ac:dyDescent="0.2">
      <c r="B14" s="53" t="s">
        <v>318</v>
      </c>
      <c r="C14" s="54">
        <v>1</v>
      </c>
      <c r="D14" s="54">
        <v>2019</v>
      </c>
      <c r="E14" s="55">
        <v>54</v>
      </c>
      <c r="F14" s="56">
        <v>128266</v>
      </c>
      <c r="G14" s="57">
        <v>29.8</v>
      </c>
    </row>
    <row r="15" spans="2:7" x14ac:dyDescent="0.2">
      <c r="B15" s="53" t="s">
        <v>85</v>
      </c>
      <c r="C15" s="54">
        <v>2</v>
      </c>
      <c r="D15" s="54">
        <v>2021</v>
      </c>
      <c r="E15" s="55">
        <v>21</v>
      </c>
      <c r="F15" s="56">
        <v>20038</v>
      </c>
      <c r="G15" s="57">
        <v>1.5</v>
      </c>
    </row>
    <row r="16" spans="2:7" x14ac:dyDescent="0.2">
      <c r="B16" s="53" t="s">
        <v>86</v>
      </c>
      <c r="C16" s="54">
        <v>2</v>
      </c>
      <c r="D16" s="54">
        <v>2020</v>
      </c>
      <c r="E16" s="58">
        <v>1100</v>
      </c>
      <c r="F16" s="56">
        <v>11950</v>
      </c>
      <c r="G16" s="57">
        <v>2.4</v>
      </c>
    </row>
    <row r="17" spans="2:7" x14ac:dyDescent="0.2">
      <c r="B17" s="53" t="s">
        <v>87</v>
      </c>
      <c r="C17" s="59" t="s">
        <v>93</v>
      </c>
      <c r="D17" s="54">
        <v>2020</v>
      </c>
      <c r="E17" s="55">
        <v>893</v>
      </c>
      <c r="F17" s="56">
        <v>32616</v>
      </c>
      <c r="G17" s="57">
        <v>19.399999999999999</v>
      </c>
    </row>
    <row r="18" spans="2:7" x14ac:dyDescent="0.2">
      <c r="B18" s="53" t="s">
        <v>88</v>
      </c>
      <c r="C18" s="54">
        <v>1</v>
      </c>
      <c r="D18" s="54">
        <v>2020</v>
      </c>
      <c r="E18" s="55">
        <v>134</v>
      </c>
      <c r="F18" s="56">
        <v>13601</v>
      </c>
      <c r="G18" s="57">
        <v>3.8</v>
      </c>
    </row>
    <row r="19" spans="2:7" x14ac:dyDescent="0.2">
      <c r="B19" s="53" t="s">
        <v>89</v>
      </c>
      <c r="C19" s="54">
        <v>2</v>
      </c>
      <c r="D19" s="54">
        <v>2020</v>
      </c>
      <c r="E19" s="55">
        <v>45.4</v>
      </c>
      <c r="F19" s="56">
        <v>12576</v>
      </c>
      <c r="G19" s="57">
        <v>1.4</v>
      </c>
    </row>
    <row r="20" spans="2:7" x14ac:dyDescent="0.2">
      <c r="B20" s="53" t="s">
        <v>90</v>
      </c>
      <c r="C20" s="54">
        <v>1</v>
      </c>
      <c r="D20" s="54">
        <v>2018</v>
      </c>
      <c r="E20" s="55">
        <v>328</v>
      </c>
      <c r="F20" s="56">
        <v>72000</v>
      </c>
      <c r="G20" s="57">
        <v>13.5</v>
      </c>
    </row>
    <row r="21" spans="2:7" x14ac:dyDescent="0.2">
      <c r="B21" s="53" t="s">
        <v>91</v>
      </c>
      <c r="C21" s="54">
        <v>1</v>
      </c>
      <c r="D21" s="54">
        <v>2018</v>
      </c>
      <c r="E21" s="58">
        <v>3200</v>
      </c>
      <c r="F21" s="56">
        <v>69264</v>
      </c>
      <c r="G21" s="57">
        <v>10</v>
      </c>
    </row>
    <row r="22" spans="2:7" ht="17" thickBot="1" x14ac:dyDescent="0.25">
      <c r="B22" s="60" t="s">
        <v>92</v>
      </c>
      <c r="C22" s="65"/>
      <c r="D22" s="65"/>
      <c r="E22" s="66">
        <v>7467</v>
      </c>
      <c r="F22" s="67">
        <v>34300</v>
      </c>
      <c r="G22" s="68"/>
    </row>
    <row r="23" spans="2:7" ht="17" thickTop="1" x14ac:dyDescent="0.2"/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4AB23A-ABF7-47BB-96E0-FB541AB99BBB}">
  <dimension ref="B2:H28"/>
  <sheetViews>
    <sheetView workbookViewId="0">
      <selection activeCell="B3" sqref="B3"/>
    </sheetView>
  </sheetViews>
  <sheetFormatPr baseColWidth="10" defaultColWidth="8.83203125" defaultRowHeight="16" x14ac:dyDescent="0.2"/>
  <cols>
    <col min="2" max="2" width="25.83203125" customWidth="1"/>
  </cols>
  <sheetData>
    <row r="2" spans="2:8" x14ac:dyDescent="0.2">
      <c r="B2" s="15" t="s">
        <v>290</v>
      </c>
    </row>
    <row r="3" spans="2:8" ht="39" customHeight="1" x14ac:dyDescent="0.2">
      <c r="B3" s="28" t="s">
        <v>95</v>
      </c>
      <c r="C3" s="33" t="s">
        <v>72</v>
      </c>
      <c r="D3" s="33" t="s">
        <v>96</v>
      </c>
      <c r="E3" s="29" t="s">
        <v>123</v>
      </c>
      <c r="F3" s="33" t="s">
        <v>97</v>
      </c>
      <c r="G3" s="33" t="s">
        <v>98</v>
      </c>
      <c r="H3" s="33" t="s">
        <v>99</v>
      </c>
    </row>
    <row r="4" spans="2:8" x14ac:dyDescent="0.2">
      <c r="B4" s="28" t="s">
        <v>100</v>
      </c>
      <c r="C4" s="30">
        <v>1</v>
      </c>
      <c r="D4" s="31">
        <v>4</v>
      </c>
      <c r="E4" s="31">
        <v>4</v>
      </c>
      <c r="F4" s="31">
        <v>4</v>
      </c>
      <c r="G4" s="31">
        <v>4</v>
      </c>
      <c r="H4" s="32">
        <v>10</v>
      </c>
    </row>
    <row r="5" spans="2:8" x14ac:dyDescent="0.2">
      <c r="B5" s="28" t="s">
        <v>101</v>
      </c>
      <c r="C5" s="30">
        <v>1</v>
      </c>
      <c r="D5" s="31">
        <v>4</v>
      </c>
      <c r="E5" s="31">
        <v>4</v>
      </c>
      <c r="F5" s="31">
        <v>4</v>
      </c>
      <c r="G5" s="31">
        <v>3</v>
      </c>
      <c r="H5" s="32">
        <v>10</v>
      </c>
    </row>
    <row r="6" spans="2:8" x14ac:dyDescent="0.2">
      <c r="B6" s="28" t="s">
        <v>102</v>
      </c>
      <c r="C6" s="30">
        <v>1</v>
      </c>
      <c r="D6" s="31">
        <v>4</v>
      </c>
      <c r="E6" s="31">
        <v>4</v>
      </c>
      <c r="F6" s="31">
        <v>4</v>
      </c>
      <c r="G6" s="31">
        <v>2</v>
      </c>
      <c r="H6" s="32">
        <v>9</v>
      </c>
    </row>
    <row r="7" spans="2:8" x14ac:dyDescent="0.2">
      <c r="B7" s="28" t="s">
        <v>103</v>
      </c>
      <c r="C7" s="30">
        <v>2</v>
      </c>
      <c r="D7" s="31">
        <v>4</v>
      </c>
      <c r="E7" s="31">
        <v>2.5</v>
      </c>
      <c r="F7" s="31">
        <v>3</v>
      </c>
      <c r="G7" s="31">
        <v>4</v>
      </c>
      <c r="H7" s="32">
        <v>8</v>
      </c>
    </row>
    <row r="8" spans="2:8" x14ac:dyDescent="0.2">
      <c r="B8" s="28" t="s">
        <v>104</v>
      </c>
      <c r="C8" s="30">
        <v>2</v>
      </c>
      <c r="D8" s="31">
        <v>3</v>
      </c>
      <c r="E8" s="31">
        <v>2.5</v>
      </c>
      <c r="F8" s="31">
        <v>3</v>
      </c>
      <c r="G8" s="31">
        <v>3</v>
      </c>
      <c r="H8" s="32">
        <v>6</v>
      </c>
    </row>
    <row r="9" spans="2:8" x14ac:dyDescent="0.2">
      <c r="B9" s="28" t="s">
        <v>105</v>
      </c>
      <c r="C9" s="30">
        <v>2</v>
      </c>
      <c r="D9" s="31">
        <v>4</v>
      </c>
      <c r="E9" s="31">
        <v>1</v>
      </c>
      <c r="F9" s="31">
        <v>3</v>
      </c>
      <c r="G9" s="31">
        <v>3</v>
      </c>
      <c r="H9" s="32">
        <v>6</v>
      </c>
    </row>
    <row r="10" spans="2:8" x14ac:dyDescent="0.2">
      <c r="B10" s="28" t="s">
        <v>106</v>
      </c>
      <c r="C10" s="30">
        <v>3</v>
      </c>
      <c r="D10" s="31">
        <v>4</v>
      </c>
      <c r="E10" s="31">
        <v>1</v>
      </c>
      <c r="F10" s="31">
        <v>2</v>
      </c>
      <c r="G10" s="31">
        <v>4</v>
      </c>
      <c r="H10" s="32">
        <v>6</v>
      </c>
    </row>
    <row r="11" spans="2:8" x14ac:dyDescent="0.2">
      <c r="B11" s="28" t="s">
        <v>107</v>
      </c>
      <c r="C11" s="30">
        <v>3</v>
      </c>
      <c r="D11" s="31">
        <v>4</v>
      </c>
      <c r="E11" s="31">
        <v>1</v>
      </c>
      <c r="F11" s="31">
        <v>2</v>
      </c>
      <c r="G11" s="31">
        <v>4</v>
      </c>
      <c r="H11" s="32">
        <v>6</v>
      </c>
    </row>
    <row r="12" spans="2:8" x14ac:dyDescent="0.2">
      <c r="B12" s="28" t="s">
        <v>108</v>
      </c>
      <c r="C12" s="30">
        <v>2</v>
      </c>
      <c r="D12" s="31">
        <v>3</v>
      </c>
      <c r="E12" s="31">
        <v>2.5</v>
      </c>
      <c r="F12" s="31">
        <v>3</v>
      </c>
      <c r="G12" s="31">
        <v>2</v>
      </c>
      <c r="H12" s="32">
        <v>5</v>
      </c>
    </row>
    <row r="13" spans="2:8" x14ac:dyDescent="0.2">
      <c r="B13" s="28" t="s">
        <v>89</v>
      </c>
      <c r="C13" s="30">
        <v>2</v>
      </c>
      <c r="D13" s="31">
        <v>2</v>
      </c>
      <c r="E13" s="31">
        <v>2.5</v>
      </c>
      <c r="F13" s="31">
        <v>2</v>
      </c>
      <c r="G13" s="31">
        <v>4</v>
      </c>
      <c r="H13" s="32">
        <v>5</v>
      </c>
    </row>
    <row r="14" spans="2:8" x14ac:dyDescent="0.2">
      <c r="B14" s="28" t="s">
        <v>109</v>
      </c>
      <c r="C14" s="30">
        <v>1</v>
      </c>
      <c r="D14" s="31">
        <v>4</v>
      </c>
      <c r="E14" s="31">
        <v>1</v>
      </c>
      <c r="F14" s="31">
        <v>2</v>
      </c>
      <c r="G14" s="31">
        <v>3</v>
      </c>
      <c r="H14" s="32">
        <v>5</v>
      </c>
    </row>
    <row r="15" spans="2:8" x14ac:dyDescent="0.2">
      <c r="B15" s="28" t="s">
        <v>110</v>
      </c>
      <c r="C15" s="30">
        <v>1</v>
      </c>
      <c r="D15" s="31">
        <v>3</v>
      </c>
      <c r="E15" s="31">
        <v>1</v>
      </c>
      <c r="F15" s="31">
        <v>3</v>
      </c>
      <c r="G15" s="31">
        <v>3</v>
      </c>
      <c r="H15" s="32">
        <v>5</v>
      </c>
    </row>
    <row r="16" spans="2:8" x14ac:dyDescent="0.2">
      <c r="B16" s="28" t="s">
        <v>111</v>
      </c>
      <c r="C16" s="30">
        <v>2</v>
      </c>
      <c r="D16" s="31">
        <v>3</v>
      </c>
      <c r="E16" s="31">
        <v>1</v>
      </c>
      <c r="F16" s="31">
        <v>3</v>
      </c>
      <c r="G16" s="31">
        <v>3</v>
      </c>
      <c r="H16" s="32">
        <v>5</v>
      </c>
    </row>
    <row r="17" spans="2:8" x14ac:dyDescent="0.2">
      <c r="B17" s="28" t="s">
        <v>112</v>
      </c>
      <c r="C17" s="30">
        <v>1</v>
      </c>
      <c r="D17" s="31">
        <v>2</v>
      </c>
      <c r="E17" s="31">
        <v>2.5</v>
      </c>
      <c r="F17" s="31">
        <v>3</v>
      </c>
      <c r="G17" s="31">
        <v>2</v>
      </c>
      <c r="H17" s="32">
        <v>5</v>
      </c>
    </row>
    <row r="18" spans="2:8" x14ac:dyDescent="0.2">
      <c r="B18" s="28" t="s">
        <v>86</v>
      </c>
      <c r="C18" s="30">
        <v>2</v>
      </c>
      <c r="D18" s="31">
        <v>2</v>
      </c>
      <c r="E18" s="31">
        <v>2.5</v>
      </c>
      <c r="F18" s="31">
        <v>2</v>
      </c>
      <c r="G18" s="31">
        <v>3</v>
      </c>
      <c r="H18" s="32">
        <v>5</v>
      </c>
    </row>
    <row r="19" spans="2:8" x14ac:dyDescent="0.2">
      <c r="B19" s="28" t="s">
        <v>113</v>
      </c>
      <c r="C19" s="30">
        <v>2</v>
      </c>
      <c r="D19" s="31">
        <v>2</v>
      </c>
      <c r="E19" s="31">
        <v>2.5</v>
      </c>
      <c r="F19" s="31">
        <v>3</v>
      </c>
      <c r="G19" s="31">
        <v>2</v>
      </c>
      <c r="H19" s="32">
        <v>5</v>
      </c>
    </row>
    <row r="20" spans="2:8" x14ac:dyDescent="0.2">
      <c r="B20" s="28" t="s">
        <v>114</v>
      </c>
      <c r="C20" s="30">
        <v>3</v>
      </c>
      <c r="D20" s="31">
        <v>2</v>
      </c>
      <c r="E20" s="31">
        <v>1</v>
      </c>
      <c r="F20" s="31">
        <v>2</v>
      </c>
      <c r="G20" s="31">
        <v>4</v>
      </c>
      <c r="H20" s="32">
        <v>4</v>
      </c>
    </row>
    <row r="21" spans="2:8" x14ac:dyDescent="0.2">
      <c r="B21" s="28" t="s">
        <v>115</v>
      </c>
      <c r="C21" s="30">
        <v>1</v>
      </c>
      <c r="D21" s="31">
        <v>1</v>
      </c>
      <c r="E21" s="31">
        <v>2.5</v>
      </c>
      <c r="F21" s="31">
        <v>2</v>
      </c>
      <c r="G21" s="31">
        <v>3</v>
      </c>
      <c r="H21" s="32">
        <v>4</v>
      </c>
    </row>
    <row r="22" spans="2:8" x14ac:dyDescent="0.2">
      <c r="B22" s="28" t="s">
        <v>116</v>
      </c>
      <c r="C22" s="30">
        <v>2</v>
      </c>
      <c r="D22" s="31">
        <v>3</v>
      </c>
      <c r="E22" s="31">
        <v>1</v>
      </c>
      <c r="F22" s="31">
        <v>2</v>
      </c>
      <c r="G22" s="31">
        <v>2</v>
      </c>
      <c r="H22" s="32">
        <v>3</v>
      </c>
    </row>
    <row r="23" spans="2:8" x14ac:dyDescent="0.2">
      <c r="B23" s="28" t="s">
        <v>117</v>
      </c>
      <c r="C23" s="30">
        <v>2</v>
      </c>
      <c r="D23" s="31">
        <v>2</v>
      </c>
      <c r="E23" s="31">
        <v>1</v>
      </c>
      <c r="F23" s="31">
        <v>1</v>
      </c>
      <c r="G23" s="31">
        <v>4</v>
      </c>
      <c r="H23" s="32">
        <v>3</v>
      </c>
    </row>
    <row r="24" spans="2:8" x14ac:dyDescent="0.2">
      <c r="B24" s="28" t="s">
        <v>118</v>
      </c>
      <c r="C24" s="30">
        <v>2</v>
      </c>
      <c r="D24" s="31">
        <v>2</v>
      </c>
      <c r="E24" s="31">
        <v>1</v>
      </c>
      <c r="F24" s="31">
        <v>3</v>
      </c>
      <c r="G24" s="31">
        <v>2</v>
      </c>
      <c r="H24" s="32">
        <v>3</v>
      </c>
    </row>
    <row r="25" spans="2:8" x14ac:dyDescent="0.2">
      <c r="B25" s="28" t="s">
        <v>119</v>
      </c>
      <c r="C25" s="30">
        <v>2</v>
      </c>
      <c r="D25" s="31">
        <v>1</v>
      </c>
      <c r="E25" s="31">
        <v>2.5</v>
      </c>
      <c r="F25" s="31">
        <v>2</v>
      </c>
      <c r="G25" s="31">
        <v>2</v>
      </c>
      <c r="H25" s="32">
        <v>3</v>
      </c>
    </row>
    <row r="26" spans="2:8" x14ac:dyDescent="0.2">
      <c r="B26" s="28" t="s">
        <v>120</v>
      </c>
      <c r="C26" s="30">
        <v>2</v>
      </c>
      <c r="D26" s="31">
        <v>1</v>
      </c>
      <c r="E26" s="31">
        <v>1</v>
      </c>
      <c r="F26" s="31">
        <v>1</v>
      </c>
      <c r="G26" s="31">
        <v>4</v>
      </c>
      <c r="H26" s="32">
        <v>2</v>
      </c>
    </row>
    <row r="27" spans="2:8" x14ac:dyDescent="0.2">
      <c r="B27" s="28" t="s">
        <v>121</v>
      </c>
      <c r="C27" s="30">
        <v>2</v>
      </c>
      <c r="D27" s="31">
        <v>1</v>
      </c>
      <c r="E27" s="31">
        <v>1</v>
      </c>
      <c r="F27" s="31">
        <v>1</v>
      </c>
      <c r="G27" s="31">
        <v>4</v>
      </c>
      <c r="H27" s="32">
        <v>2</v>
      </c>
    </row>
    <row r="28" spans="2:8" x14ac:dyDescent="0.2">
      <c r="B28" s="28" t="s">
        <v>122</v>
      </c>
      <c r="C28" s="30">
        <v>2</v>
      </c>
      <c r="D28" s="31">
        <v>2</v>
      </c>
      <c r="E28" s="31">
        <v>1</v>
      </c>
      <c r="F28" s="31">
        <v>1</v>
      </c>
      <c r="G28" s="31">
        <v>2</v>
      </c>
      <c r="H28" s="32"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11B4B6-23FB-544B-8066-019D9CD83781}">
  <sheetPr>
    <tabColor theme="1"/>
  </sheetPr>
  <dimension ref="A1"/>
  <sheetViews>
    <sheetView workbookViewId="0">
      <selection activeCell="L27" sqref="L27"/>
    </sheetView>
  </sheetViews>
  <sheetFormatPr baseColWidth="10" defaultColWidth="11.1640625" defaultRowHeight="16" x14ac:dyDescent="0.2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D1B61E-5D44-4EF3-AB2F-ECD9102EEB34}">
  <dimension ref="B2:G21"/>
  <sheetViews>
    <sheetView workbookViewId="0">
      <selection activeCell="B2" sqref="B2"/>
    </sheetView>
  </sheetViews>
  <sheetFormatPr baseColWidth="10" defaultColWidth="8.83203125" defaultRowHeight="16" x14ac:dyDescent="0.2"/>
  <cols>
    <col min="2" max="2" width="23.6640625" customWidth="1"/>
    <col min="3" max="3" width="35.1640625" customWidth="1"/>
    <col min="4" max="4" width="10.1640625" customWidth="1"/>
    <col min="5" max="5" width="19.83203125" customWidth="1"/>
    <col min="6" max="6" width="18.33203125" customWidth="1"/>
  </cols>
  <sheetData>
    <row r="2" spans="2:7" x14ac:dyDescent="0.2">
      <c r="B2" s="15" t="s">
        <v>172</v>
      </c>
    </row>
    <row r="3" spans="2:7" ht="26" x14ac:dyDescent="0.2">
      <c r="B3" s="34" t="s">
        <v>124</v>
      </c>
      <c r="C3" s="34" t="s">
        <v>125</v>
      </c>
      <c r="D3" s="35" t="s">
        <v>73</v>
      </c>
      <c r="E3" s="34" t="s">
        <v>126</v>
      </c>
      <c r="F3" s="34" t="s">
        <v>127</v>
      </c>
      <c r="G3" s="34" t="s">
        <v>128</v>
      </c>
    </row>
    <row r="4" spans="2:7" x14ac:dyDescent="0.2">
      <c r="B4" s="34" t="s">
        <v>129</v>
      </c>
      <c r="C4" s="36" t="s">
        <v>130</v>
      </c>
      <c r="D4" s="37">
        <v>2021</v>
      </c>
      <c r="E4" s="36" t="s">
        <v>131</v>
      </c>
      <c r="F4" s="36"/>
      <c r="G4" s="36" t="s">
        <v>132</v>
      </c>
    </row>
    <row r="5" spans="2:7" x14ac:dyDescent="0.2">
      <c r="B5" s="34" t="s">
        <v>133</v>
      </c>
      <c r="C5" s="36" t="s">
        <v>130</v>
      </c>
      <c r="D5" s="37">
        <v>2019</v>
      </c>
      <c r="E5" s="36" t="s">
        <v>131</v>
      </c>
      <c r="F5" s="36"/>
      <c r="G5" s="36" t="s">
        <v>132</v>
      </c>
    </row>
    <row r="6" spans="2:7" x14ac:dyDescent="0.2">
      <c r="B6" s="34" t="s">
        <v>134</v>
      </c>
      <c r="C6" s="36" t="s">
        <v>135</v>
      </c>
      <c r="D6" s="37">
        <v>2022</v>
      </c>
      <c r="E6" s="36" t="s">
        <v>131</v>
      </c>
      <c r="F6" s="36"/>
      <c r="G6" s="36" t="s">
        <v>132</v>
      </c>
    </row>
    <row r="7" spans="2:7" x14ac:dyDescent="0.2">
      <c r="B7" s="34" t="s">
        <v>45</v>
      </c>
      <c r="C7" s="36" t="s">
        <v>136</v>
      </c>
      <c r="D7" s="37">
        <v>2021</v>
      </c>
      <c r="E7" s="36" t="s">
        <v>137</v>
      </c>
      <c r="F7" s="38" t="s">
        <v>138</v>
      </c>
      <c r="G7" s="36" t="s">
        <v>132</v>
      </c>
    </row>
    <row r="8" spans="2:7" x14ac:dyDescent="0.2">
      <c r="B8" s="34" t="s">
        <v>8</v>
      </c>
      <c r="C8" s="36" t="s">
        <v>139</v>
      </c>
      <c r="D8" s="37">
        <v>2021</v>
      </c>
      <c r="E8" s="36" t="s">
        <v>140</v>
      </c>
      <c r="F8" s="38" t="s">
        <v>141</v>
      </c>
      <c r="G8" s="36" t="s">
        <v>142</v>
      </c>
    </row>
    <row r="9" spans="2:7" x14ac:dyDescent="0.2">
      <c r="B9" s="34" t="s">
        <v>33</v>
      </c>
      <c r="C9" s="36" t="s">
        <v>143</v>
      </c>
      <c r="D9" s="37">
        <v>2021</v>
      </c>
      <c r="E9" s="36" t="s">
        <v>131</v>
      </c>
      <c r="F9" s="36"/>
      <c r="G9" s="36" t="s">
        <v>132</v>
      </c>
    </row>
    <row r="10" spans="2:7" x14ac:dyDescent="0.2">
      <c r="B10" s="34" t="s">
        <v>38</v>
      </c>
      <c r="C10" s="36" t="s">
        <v>144</v>
      </c>
      <c r="D10" s="37">
        <v>2021</v>
      </c>
      <c r="E10" s="36" t="s">
        <v>145</v>
      </c>
      <c r="F10" s="38" t="s">
        <v>146</v>
      </c>
      <c r="G10" s="36" t="s">
        <v>142</v>
      </c>
    </row>
    <row r="11" spans="2:7" x14ac:dyDescent="0.2">
      <c r="B11" s="34" t="s">
        <v>68</v>
      </c>
      <c r="C11" s="36" t="s">
        <v>147</v>
      </c>
      <c r="D11" s="37">
        <v>2017</v>
      </c>
      <c r="E11" s="36" t="s">
        <v>148</v>
      </c>
      <c r="F11" s="36"/>
      <c r="G11" s="36" t="s">
        <v>149</v>
      </c>
    </row>
    <row r="12" spans="2:7" x14ac:dyDescent="0.2">
      <c r="B12" s="34" t="s">
        <v>150</v>
      </c>
      <c r="C12" s="36" t="s">
        <v>147</v>
      </c>
      <c r="D12" s="37">
        <v>2019</v>
      </c>
      <c r="E12" s="36" t="s">
        <v>131</v>
      </c>
      <c r="F12" s="38" t="s">
        <v>151</v>
      </c>
      <c r="G12" s="36" t="s">
        <v>132</v>
      </c>
    </row>
    <row r="13" spans="2:7" x14ac:dyDescent="0.2">
      <c r="B13" s="34" t="s">
        <v>152</v>
      </c>
      <c r="C13" s="36" t="s">
        <v>153</v>
      </c>
      <c r="D13" s="37">
        <v>2020</v>
      </c>
      <c r="E13" s="36" t="s">
        <v>154</v>
      </c>
      <c r="F13" s="36"/>
      <c r="G13" s="36" t="s">
        <v>142</v>
      </c>
    </row>
    <row r="14" spans="2:7" x14ac:dyDescent="0.2">
      <c r="B14" s="34" t="s">
        <v>155</v>
      </c>
      <c r="C14" s="36" t="s">
        <v>156</v>
      </c>
      <c r="D14" s="37">
        <v>2019</v>
      </c>
      <c r="E14" s="36" t="s">
        <v>145</v>
      </c>
      <c r="F14" s="38" t="s">
        <v>157</v>
      </c>
      <c r="G14" s="36" t="s">
        <v>158</v>
      </c>
    </row>
    <row r="15" spans="2:7" x14ac:dyDescent="0.2">
      <c r="B15" s="34" t="s">
        <v>21</v>
      </c>
      <c r="C15" s="36" t="s">
        <v>159</v>
      </c>
      <c r="D15" s="37">
        <v>2021</v>
      </c>
      <c r="E15" s="36" t="s">
        <v>154</v>
      </c>
      <c r="F15" s="36"/>
      <c r="G15" s="36" t="s">
        <v>142</v>
      </c>
    </row>
    <row r="16" spans="2:7" x14ac:dyDescent="0.2">
      <c r="B16" s="34" t="s">
        <v>15</v>
      </c>
      <c r="C16" s="36" t="s">
        <v>160</v>
      </c>
      <c r="D16" s="37">
        <v>2020</v>
      </c>
      <c r="E16" s="36" t="s">
        <v>131</v>
      </c>
      <c r="F16" s="36"/>
      <c r="G16" s="36" t="s">
        <v>161</v>
      </c>
    </row>
    <row r="17" spans="2:7" x14ac:dyDescent="0.2">
      <c r="B17" s="34" t="s">
        <v>12</v>
      </c>
      <c r="C17" s="36" t="s">
        <v>162</v>
      </c>
      <c r="D17" s="37">
        <v>2020</v>
      </c>
      <c r="E17" s="36" t="s">
        <v>131</v>
      </c>
      <c r="F17" s="36"/>
      <c r="G17" s="36" t="s">
        <v>142</v>
      </c>
    </row>
    <row r="18" spans="2:7" x14ac:dyDescent="0.2">
      <c r="B18" s="34" t="s">
        <v>36</v>
      </c>
      <c r="C18" s="36" t="s">
        <v>162</v>
      </c>
      <c r="D18" s="37">
        <v>2020</v>
      </c>
      <c r="E18" s="36" t="s">
        <v>163</v>
      </c>
      <c r="F18" s="36"/>
      <c r="G18" s="36" t="s">
        <v>158</v>
      </c>
    </row>
    <row r="19" spans="2:7" x14ac:dyDescent="0.2">
      <c r="B19" s="34" t="s">
        <v>7</v>
      </c>
      <c r="C19" s="36" t="s">
        <v>164</v>
      </c>
      <c r="D19" s="37">
        <v>2020</v>
      </c>
      <c r="E19" s="36" t="s">
        <v>165</v>
      </c>
      <c r="F19" s="36"/>
      <c r="G19" s="36" t="s">
        <v>161</v>
      </c>
    </row>
    <row r="20" spans="2:7" x14ac:dyDescent="0.2">
      <c r="B20" s="34" t="s">
        <v>166</v>
      </c>
      <c r="C20" s="36" t="s">
        <v>167</v>
      </c>
      <c r="D20" s="37">
        <v>2018</v>
      </c>
      <c r="E20" s="36" t="s">
        <v>168</v>
      </c>
      <c r="F20" s="38" t="s">
        <v>169</v>
      </c>
      <c r="G20" s="36" t="s">
        <v>142</v>
      </c>
    </row>
    <row r="21" spans="2:7" x14ac:dyDescent="0.2">
      <c r="B21" s="34" t="s">
        <v>65</v>
      </c>
      <c r="C21" s="36" t="s">
        <v>170</v>
      </c>
      <c r="D21" s="37">
        <v>2020</v>
      </c>
      <c r="E21" s="36" t="s">
        <v>131</v>
      </c>
      <c r="F21" s="38" t="s">
        <v>171</v>
      </c>
      <c r="G21" s="36" t="s">
        <v>142</v>
      </c>
    </row>
  </sheetData>
  <hyperlinks>
    <hyperlink ref="F7" r:id="rId1" xr:uid="{31E418D9-33BD-45C3-8139-412AD2CDB1C0}"/>
    <hyperlink ref="F8" r:id="rId2" display="http://vero2.stat.fi/PXWeb/pxweb/en/Vero/Vero__Henkiloasiakkaiden_tuloverot__lopulliset__tulot/tulot_101.px/table/tableViewLayout1/" xr:uid="{28C6962F-0D43-4D14-AB9C-AAC019B63D11}"/>
    <hyperlink ref="F10" r:id="rId3" display="https://www.minfin.gr/web/guest/grapheio-typou/-/asset_publisher/coBUZhPGE9t9/content/oi-topotheteseis-tou-yp-oikonomikon-k-chrestou-staikoura-tou-yph-oikonomikon-k-apostolou-besyropoulou-kai-tes-gen-gram-phorologikes-politikes-kai-dem-?inheritRedirect=false&amp;redirect=https%3A%2F%2Fwww.minfin.gr%2Fweb%2Fguest%2Fgrapheio-typou%3Fp_p_id%3D101_INSTANCE_coBUZhPGE9t9%26p_p_lifecycle%3D0%26p_p_state%3Dnormal%26p_p_mode%3Dview%26p_p_col_id%3Dcolumn-2%26p_p_col_count%3D1" xr:uid="{52377747-2261-47BB-82D4-D20E26D977C1}"/>
    <hyperlink ref="F12" r:id="rId4" xr:uid="{09BC800D-EDD4-4379-8CA0-2F3658AB0AA6}"/>
    <hyperlink ref="F14" r:id="rId5" display="https://www.linkiesta.it/2021/02/new-york-italia-ricchi-flat-tax-irpef/" xr:uid="{E614A1A8-15E4-4B37-9FC8-17B18E552FF0}"/>
    <hyperlink ref="F20" r:id="rId6" xr:uid="{95655424-1A14-445D-BAD6-86BAD0CFAEBA}"/>
    <hyperlink ref="F21" r:id="rId7" display="https://warwick.ac.uk/fac/soc/economics/research/workingpapers/2022/twerp_1427_-_advani.pdf" xr:uid="{6E2EE3AA-82EF-4BA0-976B-E7D096A7A57B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062595-390F-4C90-A6E7-13A6A55753FB}">
  <dimension ref="B3:G38"/>
  <sheetViews>
    <sheetView workbookViewId="0">
      <selection activeCell="F31" sqref="F31"/>
    </sheetView>
  </sheetViews>
  <sheetFormatPr baseColWidth="10" defaultColWidth="8.83203125" defaultRowHeight="16" x14ac:dyDescent="0.2"/>
  <cols>
    <col min="3" max="3" width="30.5" customWidth="1"/>
    <col min="6" max="6" width="26.6640625" customWidth="1"/>
  </cols>
  <sheetData>
    <row r="3" spans="2:7" ht="15.5" customHeight="1" x14ac:dyDescent="0.2">
      <c r="B3" s="44" t="s">
        <v>173</v>
      </c>
      <c r="C3" s="44" t="s">
        <v>174</v>
      </c>
      <c r="D3" s="44" t="s">
        <v>96</v>
      </c>
      <c r="E3" s="44" t="s">
        <v>175</v>
      </c>
      <c r="F3" s="44" t="s">
        <v>176</v>
      </c>
      <c r="G3" s="47" t="s">
        <v>230</v>
      </c>
    </row>
    <row r="4" spans="2:7" ht="63" customHeight="1" x14ac:dyDescent="0.2">
      <c r="B4" s="44" t="s">
        <v>76</v>
      </c>
      <c r="C4" s="42" t="s">
        <v>261</v>
      </c>
      <c r="D4" s="41" t="s">
        <v>177</v>
      </c>
      <c r="E4" s="41" t="s">
        <v>178</v>
      </c>
      <c r="F4" s="42" t="s">
        <v>262</v>
      </c>
      <c r="G4" s="42">
        <v>2015</v>
      </c>
    </row>
    <row r="5" spans="2:7" ht="69" customHeight="1" x14ac:dyDescent="0.2">
      <c r="B5" s="44" t="s">
        <v>75</v>
      </c>
      <c r="C5" s="42" t="s">
        <v>231</v>
      </c>
      <c r="D5" s="41" t="s">
        <v>177</v>
      </c>
      <c r="E5" s="41" t="s">
        <v>179</v>
      </c>
      <c r="F5" s="42" t="s">
        <v>263</v>
      </c>
      <c r="G5" s="42">
        <v>2015</v>
      </c>
    </row>
    <row r="6" spans="2:7" ht="65" x14ac:dyDescent="0.2">
      <c r="B6" s="44" t="s">
        <v>232</v>
      </c>
      <c r="C6" s="42" t="s">
        <v>180</v>
      </c>
      <c r="D6" s="41" t="s">
        <v>181</v>
      </c>
      <c r="E6" s="41" t="s">
        <v>182</v>
      </c>
      <c r="F6" s="41" t="s">
        <v>233</v>
      </c>
      <c r="G6" s="42">
        <v>2021</v>
      </c>
    </row>
    <row r="7" spans="2:7" ht="52" x14ac:dyDescent="0.2">
      <c r="B7" s="44" t="s">
        <v>235</v>
      </c>
      <c r="C7" s="42" t="s">
        <v>183</v>
      </c>
      <c r="D7" s="41" t="s">
        <v>184</v>
      </c>
      <c r="E7" s="41" t="s">
        <v>185</v>
      </c>
      <c r="F7" s="41" t="s">
        <v>186</v>
      </c>
      <c r="G7" s="42">
        <v>2022</v>
      </c>
    </row>
    <row r="8" spans="2:7" ht="52" x14ac:dyDescent="0.2">
      <c r="B8" s="44" t="s">
        <v>236</v>
      </c>
      <c r="C8" s="42" t="s">
        <v>187</v>
      </c>
      <c r="D8" s="41" t="s">
        <v>188</v>
      </c>
      <c r="E8" s="41" t="s">
        <v>179</v>
      </c>
      <c r="F8" s="42" t="s">
        <v>189</v>
      </c>
      <c r="G8" s="41">
        <v>2022</v>
      </c>
    </row>
    <row r="9" spans="2:7" ht="26" x14ac:dyDescent="0.2">
      <c r="B9" s="44" t="s">
        <v>234</v>
      </c>
      <c r="C9" s="42" t="s">
        <v>190</v>
      </c>
      <c r="D9" s="41" t="s">
        <v>191</v>
      </c>
      <c r="E9" s="41" t="s">
        <v>192</v>
      </c>
      <c r="F9" s="42" t="s">
        <v>62</v>
      </c>
      <c r="G9" s="42">
        <v>2015</v>
      </c>
    </row>
    <row r="10" spans="2:7" ht="48" customHeight="1" x14ac:dyDescent="0.2">
      <c r="B10" s="44" t="s">
        <v>260</v>
      </c>
      <c r="C10" s="41" t="s">
        <v>193</v>
      </c>
      <c r="D10" s="42" t="s">
        <v>237</v>
      </c>
      <c r="E10" s="41" t="s">
        <v>194</v>
      </c>
      <c r="F10" s="41" t="s">
        <v>195</v>
      </c>
      <c r="G10" s="42">
        <v>2017</v>
      </c>
    </row>
    <row r="11" spans="2:7" ht="84" customHeight="1" x14ac:dyDescent="0.2">
      <c r="B11" s="44" t="s">
        <v>238</v>
      </c>
      <c r="C11" s="41" t="s">
        <v>196</v>
      </c>
      <c r="D11" s="41" t="s">
        <v>188</v>
      </c>
      <c r="E11" s="41" t="s">
        <v>185</v>
      </c>
      <c r="F11" s="42" t="s">
        <v>264</v>
      </c>
      <c r="G11" s="42">
        <v>1991</v>
      </c>
    </row>
    <row r="12" spans="2:7" ht="65" x14ac:dyDescent="0.2">
      <c r="B12" s="44" t="s">
        <v>239</v>
      </c>
      <c r="C12" s="41" t="s">
        <v>240</v>
      </c>
      <c r="D12" s="41" t="s">
        <v>197</v>
      </c>
      <c r="E12" s="42" t="s">
        <v>198</v>
      </c>
      <c r="F12" s="42" t="s">
        <v>265</v>
      </c>
      <c r="G12" s="42">
        <v>1995</v>
      </c>
    </row>
    <row r="13" spans="2:7" ht="52" x14ac:dyDescent="0.2">
      <c r="B13" s="44" t="s">
        <v>241</v>
      </c>
      <c r="C13" s="41" t="s">
        <v>199</v>
      </c>
      <c r="D13" s="41" t="s">
        <v>200</v>
      </c>
      <c r="E13" s="41" t="s">
        <v>201</v>
      </c>
      <c r="F13" s="42" t="s">
        <v>202</v>
      </c>
      <c r="G13" s="42">
        <v>1995</v>
      </c>
    </row>
    <row r="14" spans="2:7" ht="91" x14ac:dyDescent="0.2">
      <c r="B14" s="44" t="s">
        <v>80</v>
      </c>
      <c r="C14" s="42" t="s">
        <v>266</v>
      </c>
      <c r="D14" s="41" t="s">
        <v>203</v>
      </c>
      <c r="E14" s="41" t="s">
        <v>179</v>
      </c>
      <c r="F14" s="41" t="s">
        <v>204</v>
      </c>
      <c r="G14" s="42">
        <v>2004</v>
      </c>
    </row>
    <row r="15" spans="2:7" ht="65" x14ac:dyDescent="0.2">
      <c r="B15" s="44" t="s">
        <v>242</v>
      </c>
      <c r="C15" s="42" t="s">
        <v>267</v>
      </c>
      <c r="D15" s="41" t="s">
        <v>205</v>
      </c>
      <c r="E15" s="41" t="s">
        <v>194</v>
      </c>
      <c r="F15" s="42" t="s">
        <v>268</v>
      </c>
      <c r="G15" s="42">
        <v>2019</v>
      </c>
    </row>
    <row r="16" spans="2:7" ht="36" customHeight="1" x14ac:dyDescent="0.2">
      <c r="B16" s="44" t="s">
        <v>243</v>
      </c>
      <c r="C16" s="41" t="s">
        <v>206</v>
      </c>
      <c r="D16" s="41" t="s">
        <v>207</v>
      </c>
      <c r="E16" s="41" t="s">
        <v>192</v>
      </c>
      <c r="F16" s="42" t="s">
        <v>269</v>
      </c>
      <c r="G16" s="42">
        <v>2020</v>
      </c>
    </row>
    <row r="17" spans="2:7" ht="60" customHeight="1" x14ac:dyDescent="0.2">
      <c r="B17" s="44" t="s">
        <v>244</v>
      </c>
      <c r="C17" s="41" t="s">
        <v>208</v>
      </c>
      <c r="D17" s="41" t="s">
        <v>177</v>
      </c>
      <c r="E17" s="41" t="s">
        <v>185</v>
      </c>
      <c r="F17" s="42" t="s">
        <v>270</v>
      </c>
      <c r="G17" s="42">
        <v>2012</v>
      </c>
    </row>
    <row r="18" spans="2:7" ht="39" x14ac:dyDescent="0.2">
      <c r="B18" s="44" t="s">
        <v>245</v>
      </c>
      <c r="C18" s="42" t="s">
        <v>209</v>
      </c>
      <c r="D18" s="41" t="s">
        <v>210</v>
      </c>
      <c r="E18" s="41" t="s">
        <v>194</v>
      </c>
      <c r="F18" s="42" t="s">
        <v>271</v>
      </c>
      <c r="G18" s="42">
        <v>1799</v>
      </c>
    </row>
    <row r="19" spans="2:7" ht="78" x14ac:dyDescent="0.2">
      <c r="B19" s="44" t="s">
        <v>246</v>
      </c>
      <c r="C19" s="42" t="s">
        <v>272</v>
      </c>
      <c r="D19" s="41" t="s">
        <v>205</v>
      </c>
      <c r="E19" s="41" t="s">
        <v>194</v>
      </c>
      <c r="F19" s="41" t="s">
        <v>211</v>
      </c>
      <c r="G19" s="42">
        <v>2017</v>
      </c>
    </row>
    <row r="20" spans="2:7" ht="65" x14ac:dyDescent="0.2">
      <c r="B20" s="44" t="s">
        <v>105</v>
      </c>
      <c r="C20" s="41" t="s">
        <v>212</v>
      </c>
      <c r="D20" s="42" t="s">
        <v>247</v>
      </c>
      <c r="E20" s="41" t="s">
        <v>179</v>
      </c>
      <c r="F20" s="42" t="s">
        <v>273</v>
      </c>
      <c r="G20" s="42">
        <v>1999</v>
      </c>
    </row>
    <row r="21" spans="2:7" ht="117" x14ac:dyDescent="0.2">
      <c r="B21" s="44" t="s">
        <v>248</v>
      </c>
      <c r="C21" s="41" t="s">
        <v>213</v>
      </c>
      <c r="D21" s="41" t="s">
        <v>214</v>
      </c>
      <c r="E21" s="41" t="s">
        <v>201</v>
      </c>
      <c r="F21" s="42" t="s">
        <v>274</v>
      </c>
      <c r="G21" s="42">
        <v>2010</v>
      </c>
    </row>
    <row r="22" spans="2:7" ht="130" x14ac:dyDescent="0.2">
      <c r="B22" s="44" t="s">
        <v>249</v>
      </c>
      <c r="C22" s="41" t="s">
        <v>215</v>
      </c>
      <c r="D22" s="41" t="s">
        <v>177</v>
      </c>
      <c r="E22" s="41" t="s">
        <v>216</v>
      </c>
      <c r="F22" s="42" t="s">
        <v>250</v>
      </c>
      <c r="G22" s="42">
        <v>2019</v>
      </c>
    </row>
    <row r="23" spans="2:7" ht="36" customHeight="1" x14ac:dyDescent="0.2">
      <c r="B23" s="44" t="s">
        <v>251</v>
      </c>
      <c r="C23" s="41" t="s">
        <v>217</v>
      </c>
      <c r="D23" s="41" t="s">
        <v>207</v>
      </c>
      <c r="E23" s="41" t="s">
        <v>192</v>
      </c>
      <c r="F23" s="42" t="s">
        <v>275</v>
      </c>
      <c r="G23" s="42">
        <v>2019</v>
      </c>
    </row>
    <row r="24" spans="2:7" ht="108" customHeight="1" x14ac:dyDescent="0.2">
      <c r="B24" s="44" t="s">
        <v>252</v>
      </c>
      <c r="C24" s="42" t="s">
        <v>218</v>
      </c>
      <c r="D24" s="41" t="s">
        <v>203</v>
      </c>
      <c r="E24" s="41" t="s">
        <v>185</v>
      </c>
      <c r="F24" s="42" t="s">
        <v>276</v>
      </c>
      <c r="G24" s="42">
        <v>2020</v>
      </c>
    </row>
    <row r="25" spans="2:7" ht="117" x14ac:dyDescent="0.2">
      <c r="B25" s="44" t="s">
        <v>253</v>
      </c>
      <c r="C25" s="41" t="s">
        <v>219</v>
      </c>
      <c r="D25" s="41" t="s">
        <v>220</v>
      </c>
      <c r="E25" s="42" t="s">
        <v>221</v>
      </c>
      <c r="F25" s="42" t="s">
        <v>277</v>
      </c>
      <c r="G25" s="42">
        <v>2011</v>
      </c>
    </row>
    <row r="26" spans="2:7" ht="143" x14ac:dyDescent="0.2">
      <c r="B26" s="44" t="s">
        <v>254</v>
      </c>
      <c r="C26" s="41" t="s">
        <v>222</v>
      </c>
      <c r="D26" s="42" t="s">
        <v>223</v>
      </c>
      <c r="E26" s="41" t="s">
        <v>185</v>
      </c>
      <c r="F26" s="42" t="s">
        <v>278</v>
      </c>
      <c r="G26" s="41">
        <v>2022</v>
      </c>
    </row>
    <row r="27" spans="2:7" ht="65" x14ac:dyDescent="0.2">
      <c r="B27" s="44" t="s">
        <v>255</v>
      </c>
      <c r="C27" s="41" t="s">
        <v>224</v>
      </c>
      <c r="D27" s="41" t="s">
        <v>225</v>
      </c>
      <c r="E27" s="41" t="s">
        <v>192</v>
      </c>
      <c r="F27" s="42" t="s">
        <v>279</v>
      </c>
      <c r="G27" s="42">
        <v>2009</v>
      </c>
    </row>
    <row r="28" spans="2:7" ht="78" x14ac:dyDescent="0.2">
      <c r="B28" s="44" t="s">
        <v>256</v>
      </c>
      <c r="C28" s="42" t="s">
        <v>280</v>
      </c>
      <c r="D28" s="41" t="s">
        <v>225</v>
      </c>
      <c r="E28" s="41" t="s">
        <v>182</v>
      </c>
      <c r="F28" s="42" t="s">
        <v>281</v>
      </c>
      <c r="G28" s="42">
        <v>2009</v>
      </c>
    </row>
    <row r="29" spans="2:7" ht="48" customHeight="1" x14ac:dyDescent="0.2">
      <c r="B29" s="44" t="s">
        <v>257</v>
      </c>
      <c r="C29" s="42" t="s">
        <v>226</v>
      </c>
      <c r="D29" s="41" t="s">
        <v>207</v>
      </c>
      <c r="E29" s="41" t="s">
        <v>185</v>
      </c>
      <c r="F29" s="42" t="s">
        <v>282</v>
      </c>
      <c r="G29" s="42">
        <v>2005</v>
      </c>
    </row>
    <row r="30" spans="2:7" ht="78" x14ac:dyDescent="0.2">
      <c r="B30" s="44" t="s">
        <v>258</v>
      </c>
      <c r="C30" s="41" t="s">
        <v>227</v>
      </c>
      <c r="D30" s="41" t="s">
        <v>177</v>
      </c>
      <c r="E30" s="42" t="s">
        <v>198</v>
      </c>
      <c r="F30" s="42" t="s">
        <v>283</v>
      </c>
      <c r="G30" s="42">
        <v>1999</v>
      </c>
    </row>
    <row r="31" spans="2:7" ht="26" x14ac:dyDescent="0.2">
      <c r="B31" s="44" t="s">
        <v>166</v>
      </c>
      <c r="C31" s="41" t="s">
        <v>296</v>
      </c>
      <c r="D31" s="41" t="s">
        <v>293</v>
      </c>
      <c r="E31" s="42" t="s">
        <v>294</v>
      </c>
      <c r="F31" s="42" t="s">
        <v>295</v>
      </c>
      <c r="G31" s="42">
        <v>1948</v>
      </c>
    </row>
    <row r="32" spans="2:7" ht="60" customHeight="1" x14ac:dyDescent="0.2">
      <c r="B32" s="44" t="s">
        <v>259</v>
      </c>
      <c r="C32" s="41" t="s">
        <v>228</v>
      </c>
      <c r="D32" s="41" t="s">
        <v>229</v>
      </c>
      <c r="E32" s="41" t="s">
        <v>194</v>
      </c>
      <c r="F32" s="42" t="s">
        <v>284</v>
      </c>
      <c r="G32" s="42">
        <v>1799</v>
      </c>
    </row>
    <row r="33" spans="2:7" x14ac:dyDescent="0.2">
      <c r="B33" s="46"/>
      <c r="C33" s="39"/>
      <c r="D33" s="39"/>
      <c r="E33" s="39"/>
      <c r="F33" s="42"/>
      <c r="G33" s="40"/>
    </row>
    <row r="34" spans="2:7" x14ac:dyDescent="0.2">
      <c r="B34" s="46"/>
      <c r="C34" s="39"/>
      <c r="D34" s="39"/>
      <c r="E34" s="39"/>
      <c r="F34" s="43"/>
      <c r="G34" s="40"/>
    </row>
    <row r="35" spans="2:7" x14ac:dyDescent="0.2">
      <c r="B35" s="46"/>
      <c r="C35" s="39"/>
      <c r="D35" s="39"/>
      <c r="E35" s="39"/>
      <c r="F35" s="42"/>
      <c r="G35" s="40"/>
    </row>
    <row r="36" spans="2:7" x14ac:dyDescent="0.2">
      <c r="B36" s="46"/>
      <c r="C36" s="39"/>
      <c r="D36" s="39"/>
      <c r="E36" s="39"/>
      <c r="F36" s="43"/>
      <c r="G36" s="40"/>
    </row>
    <row r="37" spans="2:7" x14ac:dyDescent="0.2">
      <c r="B37" s="46"/>
      <c r="C37" s="39"/>
      <c r="D37" s="39"/>
      <c r="E37" s="39"/>
      <c r="F37" s="45"/>
      <c r="G37" s="40"/>
    </row>
    <row r="38" spans="2:7" x14ac:dyDescent="0.2">
      <c r="B38" s="46"/>
      <c r="C38" s="39"/>
      <c r="D38" s="39"/>
      <c r="E38" s="39"/>
      <c r="F38" s="43"/>
      <c r="G38" s="40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0AB819-36F8-453F-B4C8-FC4D6650951B}">
  <dimension ref="B2:F18"/>
  <sheetViews>
    <sheetView workbookViewId="0">
      <selection activeCell="B12" sqref="B12:F18"/>
    </sheetView>
  </sheetViews>
  <sheetFormatPr baseColWidth="10" defaultColWidth="8.83203125" defaultRowHeight="16" x14ac:dyDescent="0.2"/>
  <cols>
    <col min="2" max="2" width="38.83203125" customWidth="1"/>
    <col min="3" max="4" width="9.83203125" bestFit="1" customWidth="1"/>
    <col min="5" max="6" width="9" bestFit="1" customWidth="1"/>
  </cols>
  <sheetData>
    <row r="2" spans="2:6" x14ac:dyDescent="0.2">
      <c r="B2" t="s">
        <v>303</v>
      </c>
    </row>
    <row r="3" spans="2:6" x14ac:dyDescent="0.2">
      <c r="C3" t="s">
        <v>312</v>
      </c>
      <c r="D3" t="s">
        <v>313</v>
      </c>
      <c r="E3" t="s">
        <v>314</v>
      </c>
      <c r="F3" t="s">
        <v>297</v>
      </c>
    </row>
    <row r="4" spans="2:6" x14ac:dyDescent="0.2">
      <c r="B4" t="s">
        <v>298</v>
      </c>
      <c r="C4" s="50">
        <v>10</v>
      </c>
      <c r="D4" s="50">
        <v>15</v>
      </c>
      <c r="E4" s="50">
        <v>5</v>
      </c>
      <c r="F4" s="50">
        <v>29</v>
      </c>
    </row>
    <row r="5" spans="2:6" x14ac:dyDescent="0.2">
      <c r="B5" t="s">
        <v>299</v>
      </c>
      <c r="C5" s="50">
        <v>8</v>
      </c>
      <c r="D5" s="50">
        <v>10</v>
      </c>
      <c r="E5" s="50">
        <v>2</v>
      </c>
      <c r="F5" s="50">
        <v>19</v>
      </c>
    </row>
    <row r="6" spans="2:6" x14ac:dyDescent="0.2">
      <c r="B6" t="s">
        <v>300</v>
      </c>
      <c r="C6" s="50">
        <v>102377.89</v>
      </c>
      <c r="D6" s="50">
        <v>151384</v>
      </c>
      <c r="E6" s="50">
        <v>9237.11</v>
      </c>
      <c r="F6" s="50">
        <v>19</v>
      </c>
    </row>
    <row r="7" spans="2:6" x14ac:dyDescent="0.2">
      <c r="B7" t="s">
        <v>301</v>
      </c>
      <c r="C7" s="50">
        <v>8</v>
      </c>
      <c r="D7" s="50">
        <v>10</v>
      </c>
      <c r="E7" s="50">
        <v>1</v>
      </c>
      <c r="F7" s="50">
        <v>18</v>
      </c>
    </row>
    <row r="8" spans="2:6" x14ac:dyDescent="0.2">
      <c r="B8" t="s">
        <v>310</v>
      </c>
      <c r="C8" s="50">
        <v>5141.1420000000007</v>
      </c>
      <c r="D8" s="50">
        <v>2031.2460000000001</v>
      </c>
      <c r="E8" s="50">
        <v>294.55800000000005</v>
      </c>
      <c r="F8" s="50">
        <v>18</v>
      </c>
    </row>
    <row r="9" spans="2:6" x14ac:dyDescent="0.2">
      <c r="B9" t="s">
        <v>306</v>
      </c>
      <c r="C9">
        <v>8</v>
      </c>
      <c r="D9">
        <v>9</v>
      </c>
      <c r="E9">
        <v>1</v>
      </c>
      <c r="F9" s="50">
        <v>17</v>
      </c>
    </row>
    <row r="10" spans="2:6" x14ac:dyDescent="0.2">
      <c r="B10" s="50" t="s">
        <v>309</v>
      </c>
      <c r="C10" s="50">
        <v>64553.354384577171</v>
      </c>
      <c r="D10" s="50">
        <v>15414.977080206756</v>
      </c>
      <c r="E10" s="50">
        <v>32615.924288376515</v>
      </c>
      <c r="F10" s="50">
        <v>17</v>
      </c>
    </row>
    <row r="12" spans="2:6" x14ac:dyDescent="0.2">
      <c r="B12" t="s">
        <v>305</v>
      </c>
      <c r="C12" t="s">
        <v>312</v>
      </c>
      <c r="D12" t="s">
        <v>313</v>
      </c>
      <c r="E12" t="s">
        <v>314</v>
      </c>
    </row>
    <row r="13" spans="2:6" x14ac:dyDescent="0.2">
      <c r="B13" t="s">
        <v>310</v>
      </c>
      <c r="C13" s="50" t="s">
        <v>307</v>
      </c>
      <c r="D13" s="50" t="s">
        <v>311</v>
      </c>
      <c r="E13" s="50" t="s">
        <v>308</v>
      </c>
    </row>
    <row r="14" spans="2:6" x14ac:dyDescent="0.2">
      <c r="B14" t="s">
        <v>302</v>
      </c>
      <c r="C14" s="50">
        <v>5141.1420000000007</v>
      </c>
      <c r="D14" s="50">
        <v>2031.2460000000001</v>
      </c>
      <c r="E14" s="50">
        <v>294.55800000000005</v>
      </c>
    </row>
    <row r="15" spans="2:6" x14ac:dyDescent="0.2">
      <c r="B15" t="s">
        <v>300</v>
      </c>
      <c r="C15" s="50">
        <v>102377.89</v>
      </c>
      <c r="D15" s="50">
        <v>151384</v>
      </c>
      <c r="E15" s="50">
        <v>9237.11</v>
      </c>
    </row>
    <row r="16" spans="2:6" x14ac:dyDescent="0.2">
      <c r="B16" t="s">
        <v>304</v>
      </c>
      <c r="C16" s="50">
        <v>10</v>
      </c>
      <c r="D16" s="50">
        <v>15</v>
      </c>
      <c r="E16" s="50">
        <v>5</v>
      </c>
    </row>
    <row r="17" spans="2:5" x14ac:dyDescent="0.2">
      <c r="B17" s="50" t="s">
        <v>309</v>
      </c>
      <c r="C17" s="50">
        <v>64553.354384577171</v>
      </c>
      <c r="D17" s="50">
        <v>15414.977080206756</v>
      </c>
      <c r="E17" s="50">
        <v>32615.924288376515</v>
      </c>
    </row>
    <row r="18" spans="2:5" x14ac:dyDescent="0.2">
      <c r="B18" s="50"/>
      <c r="C18" s="50"/>
      <c r="D18" s="50"/>
      <c r="E18" s="50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6" baseType="variant">
      <vt:variant>
        <vt:lpstr>Worksheets</vt:lpstr>
      </vt:variant>
      <vt:variant>
        <vt:i4>8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10" baseType="lpstr">
      <vt:lpstr>Fig3.1</vt:lpstr>
      <vt:lpstr>DataFig3.2</vt:lpstr>
      <vt:lpstr>Table3.1</vt:lpstr>
      <vt:lpstr>Table3.2</vt:lpstr>
      <vt:lpstr>AppendixTables</vt:lpstr>
      <vt:lpstr>Tab A1</vt:lpstr>
      <vt:lpstr>Tab A3</vt:lpstr>
      <vt:lpstr>Tab A2</vt:lpstr>
      <vt:lpstr>Fig3.2</vt:lpstr>
      <vt:lpstr>Table3.2!_Hlk145063415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 Zucman</dc:creator>
  <cp:lastModifiedBy>Gabriel Zucman</cp:lastModifiedBy>
  <dcterms:created xsi:type="dcterms:W3CDTF">2023-06-25T00:03:10Z</dcterms:created>
  <dcterms:modified xsi:type="dcterms:W3CDTF">2023-10-10T12:14:29Z</dcterms:modified>
</cp:coreProperties>
</file>